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15480" windowHeight="10215"/>
  </bookViews>
  <sheets>
    <sheet name="Datos piramide" sheetId="1" r:id="rId1"/>
    <sheet name="Piramide" sheetId="7" r:id="rId2"/>
  </sheets>
  <calcPr calcId="124519" iterateDelta="1E-4"/>
</workbook>
</file>

<file path=xl/calcChain.xml><?xml version="1.0" encoding="utf-8"?>
<calcChain xmlns="http://schemas.openxmlformats.org/spreadsheetml/2006/main">
  <c r="H20" i="1"/>
  <c r="G20"/>
  <c r="D20"/>
  <c r="C20"/>
  <c r="O41" l="1"/>
  <c r="O40"/>
  <c r="BI15" i="7" l="1"/>
  <c r="BI16"/>
  <c r="BI17"/>
  <c r="BI18"/>
  <c r="BI19"/>
  <c r="BI20"/>
  <c r="BI21"/>
  <c r="BI22"/>
  <c r="BI23"/>
  <c r="BI24"/>
  <c r="BI25"/>
  <c r="BI26"/>
  <c r="BI27"/>
  <c r="BI28"/>
  <c r="BI29"/>
  <c r="BI30"/>
  <c r="BI31"/>
  <c r="BI14"/>
  <c r="D16" s="1"/>
  <c r="BH15"/>
  <c r="BH16"/>
  <c r="BH17"/>
  <c r="BH18"/>
  <c r="BH19"/>
  <c r="BH20"/>
  <c r="BH21"/>
  <c r="BH22"/>
  <c r="BH23"/>
  <c r="BH24"/>
  <c r="BH25"/>
  <c r="BH26"/>
  <c r="BH27"/>
  <c r="BH28"/>
  <c r="BH29"/>
  <c r="BH30"/>
  <c r="BH31"/>
  <c r="BH14"/>
  <c r="S22" i="1"/>
  <c r="S23"/>
  <c r="S24"/>
  <c r="S25"/>
  <c r="S26"/>
  <c r="S27"/>
  <c r="S28"/>
  <c r="S29"/>
  <c r="S30"/>
  <c r="S31"/>
  <c r="S32"/>
  <c r="S33"/>
  <c r="S34"/>
  <c r="S35"/>
  <c r="S36"/>
  <c r="S37"/>
  <c r="S21"/>
  <c r="R22"/>
  <c r="R23"/>
  <c r="R24"/>
  <c r="R25"/>
  <c r="R26"/>
  <c r="R27"/>
  <c r="R28"/>
  <c r="R29"/>
  <c r="R30"/>
  <c r="R31"/>
  <c r="R32"/>
  <c r="R33"/>
  <c r="R34"/>
  <c r="R35"/>
  <c r="R36"/>
  <c r="R37"/>
  <c r="R21"/>
  <c r="K21"/>
  <c r="K22"/>
  <c r="K23"/>
  <c r="K24"/>
  <c r="K25"/>
  <c r="K26"/>
  <c r="K27"/>
  <c r="K28"/>
  <c r="K29"/>
  <c r="K30"/>
  <c r="K31"/>
  <c r="K32"/>
  <c r="K33"/>
  <c r="K34"/>
  <c r="K35"/>
  <c r="K36"/>
  <c r="K37"/>
  <c r="K20"/>
  <c r="D26" i="7" l="1"/>
  <c r="D18"/>
  <c r="D15"/>
  <c r="D14"/>
  <c r="D20" s="1"/>
  <c r="D25"/>
  <c r="D22"/>
  <c r="D23"/>
  <c r="T34" i="1"/>
  <c r="T30"/>
  <c r="T26"/>
  <c r="T22"/>
  <c r="T37"/>
  <c r="T33"/>
  <c r="T29"/>
  <c r="T25"/>
  <c r="T24"/>
  <c r="T36"/>
  <c r="T35"/>
  <c r="T31"/>
  <c r="T27"/>
  <c r="T21"/>
  <c r="T32"/>
  <c r="T28"/>
  <c r="T23"/>
  <c r="BH52" i="7"/>
  <c r="BH48"/>
  <c r="BH44"/>
  <c r="BH40"/>
  <c r="BH36"/>
  <c r="BI50"/>
  <c r="BI46"/>
  <c r="BI42"/>
  <c r="BI38"/>
  <c r="BH51"/>
  <c r="BH47"/>
  <c r="BH43"/>
  <c r="BH39"/>
  <c r="BI49"/>
  <c r="BI45"/>
  <c r="BI41"/>
  <c r="BI37"/>
  <c r="BH50"/>
  <c r="BH46"/>
  <c r="BH42"/>
  <c r="BH38"/>
  <c r="BI52"/>
  <c r="BI48"/>
  <c r="BI44"/>
  <c r="BI40"/>
  <c r="BI36"/>
  <c r="BH49"/>
  <c r="BH45"/>
  <c r="BH41"/>
  <c r="BH37"/>
  <c r="BI51"/>
  <c r="BI47"/>
  <c r="BI43"/>
  <c r="BI39"/>
  <c r="P22" i="1"/>
  <c r="P23"/>
  <c r="P24"/>
  <c r="P25"/>
  <c r="P26"/>
  <c r="P27"/>
  <c r="P28"/>
  <c r="P29"/>
  <c r="P30"/>
  <c r="P31"/>
  <c r="P32"/>
  <c r="P33"/>
  <c r="P34"/>
  <c r="P35"/>
  <c r="P36"/>
  <c r="P37"/>
  <c r="P21"/>
  <c r="O22"/>
  <c r="O23"/>
  <c r="O24"/>
  <c r="O25"/>
  <c r="O26"/>
  <c r="O27"/>
  <c r="O28"/>
  <c r="O29"/>
  <c r="O30"/>
  <c r="O31"/>
  <c r="O32"/>
  <c r="O33"/>
  <c r="O34"/>
  <c r="O35"/>
  <c r="O36"/>
  <c r="O37"/>
  <c r="O21"/>
  <c r="J37"/>
  <c r="J21"/>
  <c r="J22"/>
  <c r="J23"/>
  <c r="J24"/>
  <c r="J25"/>
  <c r="J26"/>
  <c r="J27"/>
  <c r="J28"/>
  <c r="J29"/>
  <c r="J30"/>
  <c r="J31"/>
  <c r="J32"/>
  <c r="J33"/>
  <c r="J34"/>
  <c r="J35"/>
  <c r="J36"/>
  <c r="J20"/>
  <c r="I21"/>
  <c r="I22"/>
  <c r="I23"/>
  <c r="I24"/>
  <c r="I25"/>
  <c r="I26"/>
  <c r="I27"/>
  <c r="I28"/>
  <c r="I29"/>
  <c r="I30"/>
  <c r="I31"/>
  <c r="I32"/>
  <c r="I33"/>
  <c r="I34"/>
  <c r="I35"/>
  <c r="I36"/>
  <c r="I37"/>
  <c r="D21" i="7" l="1"/>
  <c r="D19"/>
  <c r="Q34" i="1"/>
  <c r="Q30"/>
  <c r="Q26"/>
  <c r="Q22"/>
  <c r="Q33"/>
  <c r="Q29"/>
  <c r="Q25"/>
  <c r="Q21"/>
  <c r="Q36"/>
  <c r="Q32"/>
  <c r="Q28"/>
  <c r="Q24"/>
  <c r="Q37"/>
  <c r="Q35"/>
  <c r="Q31"/>
  <c r="Q27"/>
  <c r="Q23"/>
  <c r="BD31" i="7"/>
  <c r="BE30"/>
  <c r="BD30"/>
  <c r="BD29"/>
  <c r="BE28"/>
  <c r="BD28"/>
  <c r="BD27"/>
  <c r="BE26"/>
  <c r="BD26"/>
  <c r="BD25"/>
  <c r="BE24"/>
  <c r="BD22"/>
  <c r="BD20"/>
  <c r="BD18"/>
  <c r="BD16"/>
  <c r="BD24"/>
  <c r="B13"/>
  <c r="BD15"/>
  <c r="BE15"/>
  <c r="BF15"/>
  <c r="BG15"/>
  <c r="BE16"/>
  <c r="BF16"/>
  <c r="BG16"/>
  <c r="BD17"/>
  <c r="BE17"/>
  <c r="BF17"/>
  <c r="BG17"/>
  <c r="BE18"/>
  <c r="BF18"/>
  <c r="BG18"/>
  <c r="BD19"/>
  <c r="BE19"/>
  <c r="BF19"/>
  <c r="BG19"/>
  <c r="BE20"/>
  <c r="BF20"/>
  <c r="BG20"/>
  <c r="BD21"/>
  <c r="BE21"/>
  <c r="BF21"/>
  <c r="BG21"/>
  <c r="BE22"/>
  <c r="BF22"/>
  <c r="BG22"/>
  <c r="BD23"/>
  <c r="BE23"/>
  <c r="BF23"/>
  <c r="BG23"/>
  <c r="BF24"/>
  <c r="BG24"/>
  <c r="BE25"/>
  <c r="BF25"/>
  <c r="BG25"/>
  <c r="BF26"/>
  <c r="BG26"/>
  <c r="BE27"/>
  <c r="BF27"/>
  <c r="BG27"/>
  <c r="BF28"/>
  <c r="BG28"/>
  <c r="BE29"/>
  <c r="BF29"/>
  <c r="BG29"/>
  <c r="BF30"/>
  <c r="BG30"/>
  <c r="BE31"/>
  <c r="BF31"/>
  <c r="BG31"/>
  <c r="B26" l="1"/>
  <c r="C22"/>
  <c r="B44" s="1"/>
  <c r="B23"/>
  <c r="F23" s="1"/>
  <c r="BE14"/>
  <c r="B16" s="1"/>
  <c r="M24" i="1"/>
  <c r="M28"/>
  <c r="M32"/>
  <c r="M36"/>
  <c r="M30"/>
  <c r="M25"/>
  <c r="M29"/>
  <c r="M33"/>
  <c r="M37"/>
  <c r="M26"/>
  <c r="M21"/>
  <c r="M23"/>
  <c r="M27"/>
  <c r="M31"/>
  <c r="M35"/>
  <c r="M22"/>
  <c r="M34"/>
  <c r="BD14" i="7"/>
  <c r="L22" i="1"/>
  <c r="L26"/>
  <c r="L30"/>
  <c r="L34"/>
  <c r="L21"/>
  <c r="L24"/>
  <c r="L36"/>
  <c r="L23"/>
  <c r="L27"/>
  <c r="L31"/>
  <c r="L35"/>
  <c r="L28"/>
  <c r="I20"/>
  <c r="L25"/>
  <c r="L29"/>
  <c r="L33"/>
  <c r="L37"/>
  <c r="L32"/>
  <c r="C25" i="7"/>
  <c r="G22"/>
  <c r="C23"/>
  <c r="B45" s="1"/>
  <c r="D24"/>
  <c r="C24"/>
  <c r="C26"/>
  <c r="G26" s="1"/>
  <c r="C18"/>
  <c r="B25"/>
  <c r="F25" s="1"/>
  <c r="F26"/>
  <c r="B24"/>
  <c r="F24" s="1"/>
  <c r="B18"/>
  <c r="F18" s="1"/>
  <c r="B22"/>
  <c r="F22" s="1"/>
  <c r="BF14"/>
  <c r="C15" s="1"/>
  <c r="G18" l="1"/>
  <c r="B40"/>
  <c r="G23"/>
  <c r="G24"/>
  <c r="B46"/>
  <c r="G25"/>
  <c r="B47"/>
  <c r="BE42"/>
  <c r="B15"/>
  <c r="B17" s="1"/>
  <c r="F17" s="1"/>
  <c r="BE36"/>
  <c r="BD44"/>
  <c r="BD38"/>
  <c r="BD40"/>
  <c r="BE46"/>
  <c r="BD48"/>
  <c r="BE50"/>
  <c r="BD52"/>
  <c r="BE40"/>
  <c r="BE44"/>
  <c r="BE48"/>
  <c r="BE52"/>
  <c r="BE38"/>
  <c r="BD46"/>
  <c r="BD50"/>
  <c r="BD42"/>
  <c r="BE41"/>
  <c r="BE45"/>
  <c r="BE49"/>
  <c r="B14"/>
  <c r="B19" s="1"/>
  <c r="F19" s="1"/>
  <c r="BD36"/>
  <c r="BD47"/>
  <c r="BD51"/>
  <c r="BD39"/>
  <c r="BD43"/>
  <c r="BD37"/>
  <c r="BE39"/>
  <c r="BE43"/>
  <c r="BE47"/>
  <c r="BE51"/>
  <c r="BD45"/>
  <c r="BE37"/>
  <c r="BD49"/>
  <c r="BD41"/>
  <c r="N34" i="1"/>
  <c r="N29"/>
  <c r="N36"/>
  <c r="N26"/>
  <c r="N23"/>
  <c r="N21"/>
  <c r="N31"/>
  <c r="N22"/>
  <c r="N25"/>
  <c r="N32"/>
  <c r="N35"/>
  <c r="N37"/>
  <c r="N28"/>
  <c r="N33"/>
  <c r="N30"/>
  <c r="N24"/>
  <c r="N27"/>
  <c r="B20" i="7" l="1"/>
  <c r="F20" s="1"/>
  <c r="B42" s="1"/>
  <c r="B21"/>
  <c r="F21" s="1"/>
  <c r="BG14"/>
  <c r="C16" s="1"/>
  <c r="C17" l="1"/>
  <c r="B39" s="1"/>
  <c r="D17"/>
  <c r="C14"/>
  <c r="BG36"/>
  <c r="BG37"/>
  <c r="BF38"/>
  <c r="BF36"/>
  <c r="BF37"/>
  <c r="BG38"/>
  <c r="BG51"/>
  <c r="BG49"/>
  <c r="BG47"/>
  <c r="BG45"/>
  <c r="BG43"/>
  <c r="BG41"/>
  <c r="BG39"/>
  <c r="BF52"/>
  <c r="BF50"/>
  <c r="BF48"/>
  <c r="BF46"/>
  <c r="BF44"/>
  <c r="BF42"/>
  <c r="BF40"/>
  <c r="BG52"/>
  <c r="BG50"/>
  <c r="BG48"/>
  <c r="BG46"/>
  <c r="BG44"/>
  <c r="BG42"/>
  <c r="BG40"/>
  <c r="BF51"/>
  <c r="BF49"/>
  <c r="BF47"/>
  <c r="BF45"/>
  <c r="BF43"/>
  <c r="BF41"/>
  <c r="BF39"/>
  <c r="C21" l="1"/>
  <c r="C19"/>
  <c r="C20"/>
  <c r="G20" s="1"/>
  <c r="G17"/>
  <c r="G19" l="1"/>
  <c r="B41"/>
  <c r="G21"/>
  <c r="B43"/>
</calcChain>
</file>

<file path=xl/sharedStrings.xml><?xml version="1.0" encoding="utf-8"?>
<sst xmlns="http://schemas.openxmlformats.org/spreadsheetml/2006/main" count="129" uniqueCount="48">
  <si>
    <t>Total</t>
  </si>
  <si>
    <t>Hombres</t>
  </si>
  <si>
    <t>Mujeres</t>
  </si>
  <si>
    <t>0-4</t>
  </si>
  <si>
    <t>5-9</t>
  </si>
  <si>
    <t>10-14</t>
  </si>
  <si>
    <t>15-19</t>
  </si>
  <si>
    <t>20-24</t>
  </si>
  <si>
    <t>25-29</t>
  </si>
  <si>
    <t>30-34</t>
  </si>
  <si>
    <t>35-39</t>
  </si>
  <si>
    <t>40-44</t>
  </si>
  <si>
    <t>45-49</t>
  </si>
  <si>
    <t>50-54</t>
  </si>
  <si>
    <t>55-59</t>
  </si>
  <si>
    <t>60-64</t>
  </si>
  <si>
    <t>65-69</t>
  </si>
  <si>
    <t>70-74</t>
  </si>
  <si>
    <t>75-79</t>
  </si>
  <si>
    <t>80 Y MÁS</t>
  </si>
  <si>
    <t>Relación hombres/mujer</t>
  </si>
  <si>
    <t>Razón ninos mujer</t>
  </si>
  <si>
    <t>Poblacion total</t>
  </si>
  <si>
    <t>Poblacion Masculina</t>
  </si>
  <si>
    <t>Poblacion femenina</t>
  </si>
  <si>
    <t>Indice de infancia</t>
  </si>
  <si>
    <t>Indice de juventud</t>
  </si>
  <si>
    <t>Indice de vejez</t>
  </si>
  <si>
    <t>Indice de dependencia infantil</t>
  </si>
  <si>
    <t>Indice de dependencia mayores</t>
  </si>
  <si>
    <t>Indice de envejecimiento</t>
  </si>
  <si>
    <t>Indice demografico de dependencia</t>
  </si>
  <si>
    <t>Indice de Friz</t>
  </si>
  <si>
    <t>Ministerio de Salud y Protección Social</t>
  </si>
  <si>
    <t>República de Colombia</t>
  </si>
  <si>
    <t>Año</t>
  </si>
  <si>
    <t>Grupo de edad</t>
  </si>
  <si>
    <t>Interpretación</t>
  </si>
  <si>
    <t>Índice Demográfico</t>
  </si>
  <si>
    <t>Relación hombres:mujer</t>
  </si>
  <si>
    <t>Razón ninos:mujer</t>
  </si>
  <si>
    <t>Total 2005</t>
  </si>
  <si>
    <t>Total 2012</t>
  </si>
  <si>
    <t>total</t>
  </si>
  <si>
    <t>%</t>
  </si>
  <si>
    <t>Total 2020</t>
  </si>
  <si>
    <t>Índices demográficos</t>
  </si>
  <si>
    <t>Representa la relación entre la población menor de 20 años (entre 0 y 19 años), con respecto a la población entre los 30 y los 49 años. Cuando este índice supera el valor de 160 se considera que la población estudiada es una población joven, mientras que si resulta inferior a 60 se considera una población envejecida.</t>
  </si>
</sst>
</file>

<file path=xl/styles.xml><?xml version="1.0" encoding="utf-8"?>
<styleSheet xmlns="http://schemas.openxmlformats.org/spreadsheetml/2006/main">
  <numFmts count="1">
    <numFmt numFmtId="164" formatCode="_ * #,##0.00_ ;_ * \-#,##0.00_ ;_ * &quot;-&quot;??_ ;_ @_ "/>
  </numFmts>
  <fonts count="11">
    <font>
      <sz val="9"/>
      <name val="Arial"/>
    </font>
    <font>
      <sz val="9"/>
      <name val="Arial"/>
      <family val="2"/>
    </font>
    <font>
      <sz val="8"/>
      <name val="Arial"/>
      <family val="2"/>
    </font>
    <font>
      <sz val="10"/>
      <name val="Arial"/>
      <family val="2"/>
    </font>
    <font>
      <sz val="9"/>
      <color theme="1"/>
      <name val="Arial Narrow"/>
      <family val="2"/>
    </font>
    <font>
      <b/>
      <sz val="14"/>
      <color theme="1"/>
      <name val="Arial Narrow"/>
      <family val="2"/>
    </font>
    <font>
      <b/>
      <sz val="9"/>
      <color theme="1"/>
      <name val="Arial"/>
      <family val="2"/>
    </font>
    <font>
      <sz val="9"/>
      <color theme="1"/>
      <name val="Arial"/>
      <family val="2"/>
    </font>
    <font>
      <b/>
      <sz val="9"/>
      <color theme="1"/>
      <name val="Arial Narrow"/>
      <family val="2"/>
    </font>
    <font>
      <sz val="12"/>
      <color theme="1"/>
      <name val="Arial Narrow"/>
      <family val="2"/>
    </font>
    <font>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xf numFmtId="9" fontId="1" fillId="0" borderId="0" applyFont="0" applyFill="0" applyBorder="0" applyAlignment="0" applyProtection="0"/>
    <xf numFmtId="164" fontId="3" fillId="0" borderId="0" applyFont="0" applyFill="0" applyBorder="0" applyAlignment="0" applyProtection="0"/>
    <xf numFmtId="0" fontId="3" fillId="0" borderId="0"/>
  </cellStyleXfs>
  <cellXfs count="103">
    <xf numFmtId="0" fontId="0" fillId="0" borderId="0" xfId="0"/>
    <xf numFmtId="0" fontId="4" fillId="3" borderId="0" xfId="0" applyFont="1" applyFill="1"/>
    <xf numFmtId="0" fontId="4" fillId="3" borderId="0" xfId="0" applyFont="1" applyFill="1" applyAlignment="1">
      <alignment wrapText="1"/>
    </xf>
    <xf numFmtId="0" fontId="4" fillId="3" borderId="0" xfId="0" applyFont="1" applyFill="1" applyBorder="1" applyAlignment="1">
      <alignment wrapText="1"/>
    </xf>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top" wrapText="1"/>
    </xf>
    <xf numFmtId="0" fontId="6" fillId="3" borderId="0" xfId="0" applyFont="1" applyFill="1"/>
    <xf numFmtId="0" fontId="7" fillId="3" borderId="0" xfId="0" applyFont="1" applyFill="1"/>
    <xf numFmtId="0" fontId="7" fillId="3" borderId="1" xfId="0" applyFont="1" applyFill="1" applyBorder="1" applyAlignment="1">
      <alignment horizontal="center" vertical="center"/>
    </xf>
    <xf numFmtId="0" fontId="7" fillId="3" borderId="9"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7" fillId="3" borderId="11" xfId="0" applyFont="1" applyFill="1" applyBorder="1"/>
    <xf numFmtId="0" fontId="7" fillId="3" borderId="13" xfId="0" applyFont="1" applyFill="1" applyBorder="1"/>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xf numFmtId="3" fontId="7" fillId="3" borderId="15" xfId="0" applyNumberFormat="1" applyFont="1" applyFill="1" applyBorder="1"/>
    <xf numFmtId="3" fontId="7" fillId="3" borderId="0" xfId="0" applyNumberFormat="1" applyFont="1" applyFill="1"/>
    <xf numFmtId="4" fontId="7" fillId="3" borderId="1" xfId="0" applyNumberFormat="1" applyFont="1" applyFill="1" applyBorder="1" applyAlignment="1">
      <alignment horizontal="center" vertical="center"/>
    </xf>
    <xf numFmtId="0" fontId="7" fillId="2" borderId="0" xfId="0" applyFont="1" applyFill="1" applyBorder="1"/>
    <xf numFmtId="3" fontId="7" fillId="2" borderId="0" xfId="3" applyNumberFormat="1" applyFont="1" applyFill="1" applyBorder="1" applyAlignment="1"/>
    <xf numFmtId="3" fontId="7" fillId="2" borderId="11" xfId="3" applyNumberFormat="1" applyFont="1" applyFill="1" applyBorder="1" applyAlignment="1"/>
    <xf numFmtId="3" fontId="7" fillId="2" borderId="15" xfId="3" applyNumberFormat="1" applyFont="1" applyFill="1" applyBorder="1" applyAlignment="1"/>
    <xf numFmtId="4" fontId="7" fillId="3" borderId="1" xfId="0" applyNumberFormat="1" applyFont="1" applyFill="1" applyBorder="1"/>
    <xf numFmtId="2" fontId="7" fillId="3" borderId="1" xfId="0" applyNumberFormat="1" applyFont="1" applyFill="1" applyBorder="1"/>
    <xf numFmtId="3" fontId="7" fillId="3" borderId="0" xfId="3" applyNumberFormat="1" applyFont="1" applyFill="1" applyBorder="1" applyAlignment="1"/>
    <xf numFmtId="3" fontId="7" fillId="3" borderId="11" xfId="3" applyNumberFormat="1" applyFont="1" applyFill="1" applyBorder="1" applyAlignment="1"/>
    <xf numFmtId="3" fontId="7" fillId="3" borderId="15" xfId="3" applyNumberFormat="1" applyFont="1" applyFill="1" applyBorder="1" applyAlignment="1"/>
    <xf numFmtId="0" fontId="7" fillId="2" borderId="2" xfId="0" applyFont="1" applyFill="1" applyBorder="1"/>
    <xf numFmtId="3" fontId="7" fillId="2" borderId="2" xfId="3" applyNumberFormat="1" applyFont="1" applyFill="1" applyBorder="1" applyAlignment="1"/>
    <xf numFmtId="3" fontId="7" fillId="2" borderId="12" xfId="3" applyNumberFormat="1" applyFont="1" applyFill="1" applyBorder="1" applyAlignment="1"/>
    <xf numFmtId="3" fontId="7" fillId="2" borderId="16" xfId="3" applyNumberFormat="1" applyFont="1" applyFill="1" applyBorder="1" applyAlignment="1"/>
    <xf numFmtId="2" fontId="7" fillId="3" borderId="0" xfId="0" applyNumberFormat="1" applyFont="1" applyFill="1"/>
    <xf numFmtId="9" fontId="7" fillId="3" borderId="0" xfId="1" applyFont="1" applyFill="1"/>
    <xf numFmtId="0" fontId="9" fillId="2" borderId="3" xfId="0" applyFont="1" applyFill="1" applyBorder="1"/>
    <xf numFmtId="0" fontId="9" fillId="4" borderId="19" xfId="0" applyFont="1" applyFill="1" applyBorder="1"/>
    <xf numFmtId="0" fontId="9" fillId="4" borderId="0" xfId="0" applyFont="1" applyFill="1" applyBorder="1"/>
    <xf numFmtId="0" fontId="9" fillId="4" borderId="20" xfId="0" applyFont="1" applyFill="1" applyBorder="1"/>
    <xf numFmtId="0" fontId="10" fillId="3" borderId="2" xfId="0" applyFont="1" applyFill="1" applyBorder="1" applyAlignment="1">
      <alignment horizontal="center" vertical="center"/>
    </xf>
    <xf numFmtId="0" fontId="10" fillId="3" borderId="9" xfId="0" applyFont="1" applyFill="1" applyBorder="1" applyAlignment="1">
      <alignment horizontal="center" vertical="center"/>
    </xf>
    <xf numFmtId="0" fontId="9" fillId="2" borderId="19" xfId="0" applyFont="1" applyFill="1" applyBorder="1"/>
    <xf numFmtId="0" fontId="9" fillId="3" borderId="0" xfId="0" applyFont="1" applyFill="1" applyBorder="1"/>
    <xf numFmtId="0" fontId="9" fillId="2" borderId="0" xfId="0" applyFont="1" applyFill="1" applyBorder="1"/>
    <xf numFmtId="0" fontId="9" fillId="3" borderId="20" xfId="0" applyFont="1" applyFill="1" applyBorder="1"/>
    <xf numFmtId="0" fontId="10" fillId="3" borderId="0" xfId="0" applyFont="1" applyFill="1" applyAlignment="1">
      <alignment vertical="center"/>
    </xf>
    <xf numFmtId="3" fontId="10" fillId="3" borderId="0" xfId="0" applyNumberFormat="1" applyFont="1" applyFill="1" applyAlignment="1">
      <alignment vertical="center"/>
    </xf>
    <xf numFmtId="3" fontId="4" fillId="3" borderId="0" xfId="0" applyNumberFormat="1" applyFont="1" applyFill="1"/>
    <xf numFmtId="0" fontId="7" fillId="0" borderId="0" xfId="0" applyFont="1" applyAlignment="1">
      <alignment horizontal="left" vertical="center" readingOrder="1"/>
    </xf>
    <xf numFmtId="3" fontId="9" fillId="3" borderId="0" xfId="0" applyNumberFormat="1" applyFont="1" applyFill="1" applyBorder="1"/>
    <xf numFmtId="3" fontId="9" fillId="2" borderId="0" xfId="0" applyNumberFormat="1" applyFont="1" applyFill="1" applyBorder="1"/>
    <xf numFmtId="3" fontId="9" fillId="3" borderId="20" xfId="0" applyNumberFormat="1" applyFont="1" applyFill="1" applyBorder="1"/>
    <xf numFmtId="0" fontId="10" fillId="2" borderId="0" xfId="0" applyFont="1" applyFill="1" applyAlignment="1">
      <alignment vertical="center"/>
    </xf>
    <xf numFmtId="3" fontId="10" fillId="2" borderId="0" xfId="0" applyNumberFormat="1" applyFont="1" applyFill="1" applyAlignment="1">
      <alignment vertical="center"/>
    </xf>
    <xf numFmtId="2" fontId="10" fillId="2" borderId="0" xfId="0" applyNumberFormat="1" applyFont="1" applyFill="1" applyAlignment="1">
      <alignment vertical="center"/>
    </xf>
    <xf numFmtId="1" fontId="10" fillId="2" borderId="0" xfId="0" applyNumberFormat="1" applyFont="1" applyFill="1" applyAlignment="1">
      <alignment vertical="center"/>
    </xf>
    <xf numFmtId="2" fontId="4" fillId="3" borderId="0" xfId="0" applyNumberFormat="1" applyFont="1" applyFill="1"/>
    <xf numFmtId="1" fontId="10" fillId="3" borderId="0" xfId="0" applyNumberFormat="1" applyFont="1" applyFill="1" applyAlignment="1">
      <alignment vertical="center"/>
    </xf>
    <xf numFmtId="2" fontId="10" fillId="3" borderId="0" xfId="0" applyNumberFormat="1" applyFont="1" applyFill="1" applyAlignment="1">
      <alignment vertical="center"/>
    </xf>
    <xf numFmtId="0" fontId="10" fillId="3" borderId="2" xfId="0" applyFont="1" applyFill="1" applyBorder="1" applyAlignment="1">
      <alignment vertical="center"/>
    </xf>
    <xf numFmtId="2" fontId="10" fillId="3" borderId="2" xfId="0" applyNumberFormat="1" applyFont="1" applyFill="1" applyBorder="1" applyAlignment="1">
      <alignment vertical="center"/>
    </xf>
    <xf numFmtId="9" fontId="9" fillId="3" borderId="0" xfId="1" applyFont="1" applyFill="1" applyBorder="1"/>
    <xf numFmtId="9" fontId="9" fillId="2" borderId="0" xfId="1" applyFont="1" applyFill="1" applyBorder="1"/>
    <xf numFmtId="9" fontId="9" fillId="3" borderId="20" xfId="1" applyFont="1" applyFill="1" applyBorder="1"/>
    <xf numFmtId="0" fontId="10" fillId="3" borderId="9" xfId="0" applyFont="1" applyFill="1" applyBorder="1" applyAlignment="1">
      <alignment horizontal="center" vertical="center" wrapText="1"/>
    </xf>
    <xf numFmtId="0" fontId="10" fillId="3" borderId="10" xfId="0" applyFont="1" applyFill="1" applyBorder="1" applyAlignment="1">
      <alignment vertical="top" wrapText="1"/>
    </xf>
    <xf numFmtId="0" fontId="9" fillId="2" borderId="19" xfId="0" applyFont="1" applyFill="1" applyBorder="1" applyAlignment="1">
      <alignment vertical="top" wrapText="1"/>
    </xf>
    <xf numFmtId="9" fontId="9" fillId="3" borderId="0" xfId="1" applyFont="1" applyFill="1" applyBorder="1" applyAlignment="1">
      <alignment vertical="top" wrapText="1"/>
    </xf>
    <xf numFmtId="9" fontId="9" fillId="2" borderId="0" xfId="1" applyFont="1" applyFill="1" applyBorder="1" applyAlignment="1">
      <alignment vertical="top" wrapText="1"/>
    </xf>
    <xf numFmtId="9" fontId="9" fillId="3" borderId="20" xfId="1" applyFont="1" applyFill="1" applyBorder="1" applyAlignment="1">
      <alignment vertical="top" wrapText="1"/>
    </xf>
    <xf numFmtId="0" fontId="10" fillId="2" borderId="0" xfId="0" applyFont="1" applyFill="1" applyBorder="1" applyAlignment="1">
      <alignment vertical="top" wrapText="1"/>
    </xf>
    <xf numFmtId="0" fontId="10" fillId="3" borderId="0" xfId="0" applyFont="1" applyFill="1" applyBorder="1" applyAlignment="1">
      <alignment vertical="top" wrapText="1"/>
    </xf>
    <xf numFmtId="0" fontId="10" fillId="2" borderId="2" xfId="0" applyFont="1" applyFill="1" applyBorder="1" applyAlignment="1">
      <alignment vertical="top" wrapText="1"/>
    </xf>
    <xf numFmtId="0" fontId="9" fillId="2" borderId="6" xfId="0" applyFont="1" applyFill="1" applyBorder="1"/>
    <xf numFmtId="9" fontId="9" fillId="3" borderId="7" xfId="1" applyFont="1" applyFill="1" applyBorder="1"/>
    <xf numFmtId="9" fontId="9" fillId="2" borderId="7" xfId="1" applyFont="1" applyFill="1" applyBorder="1"/>
    <xf numFmtId="9" fontId="9" fillId="3" borderId="8" xfId="1" applyFont="1" applyFill="1" applyBorder="1"/>
    <xf numFmtId="0" fontId="4" fillId="3" borderId="0" xfId="0" applyFont="1" applyFill="1" applyAlignment="1">
      <alignment vertical="top"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0" xfId="0" applyFont="1" applyFill="1" applyAlignment="1">
      <alignment horizontal="center" wrapText="1"/>
    </xf>
    <xf numFmtId="0" fontId="5" fillId="3" borderId="0" xfId="0" applyFont="1" applyFill="1" applyAlignment="1">
      <alignment horizontal="center"/>
    </xf>
    <xf numFmtId="0" fontId="7" fillId="3" borderId="1" xfId="0" applyFont="1" applyFill="1" applyBorder="1" applyAlignment="1">
      <alignment horizontal="center" vertical="center"/>
    </xf>
    <xf numFmtId="0" fontId="7" fillId="3" borderId="9"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10" fillId="3" borderId="9" xfId="0" applyFont="1" applyFill="1" applyBorder="1" applyAlignment="1">
      <alignment horizontal="center" vertical="center" wrapText="1"/>
    </xf>
    <xf numFmtId="0" fontId="10" fillId="2"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3" borderId="10" xfId="0" applyFont="1" applyFill="1" applyBorder="1" applyAlignment="1">
      <alignment horizontal="left" vertical="top" wrapText="1"/>
    </xf>
    <xf numFmtId="0" fontId="8" fillId="3" borderId="0" xfId="0" applyFont="1" applyFill="1" applyBorder="1" applyAlignment="1">
      <alignment horizontal="center" wrapText="1"/>
    </xf>
    <xf numFmtId="0" fontId="10" fillId="3" borderId="10"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9" xfId="0" applyFont="1" applyFill="1" applyBorder="1" applyAlignment="1">
      <alignment horizontal="center" vertical="center"/>
    </xf>
    <xf numFmtId="0" fontId="9" fillId="3" borderId="4" xfId="0" applyFont="1" applyFill="1" applyBorder="1" applyAlignment="1">
      <alignment horizontal="center"/>
    </xf>
    <xf numFmtId="0" fontId="9" fillId="2" borderId="4" xfId="0" applyFont="1" applyFill="1" applyBorder="1" applyAlignment="1">
      <alignment horizontal="center"/>
    </xf>
    <xf numFmtId="0" fontId="9" fillId="3" borderId="5" xfId="0" applyFont="1" applyFill="1" applyBorder="1" applyAlignment="1">
      <alignment horizontal="center"/>
    </xf>
    <xf numFmtId="0" fontId="9" fillId="3" borderId="0" xfId="0" applyFont="1" applyFill="1" applyBorder="1" applyAlignment="1">
      <alignment horizontal="center"/>
    </xf>
    <xf numFmtId="0" fontId="9" fillId="2" borderId="0" xfId="0" applyFont="1" applyFill="1" applyBorder="1" applyAlignment="1">
      <alignment horizontal="center"/>
    </xf>
    <xf numFmtId="0" fontId="9" fillId="3" borderId="20" xfId="0" applyFont="1" applyFill="1" applyBorder="1" applyAlignment="1">
      <alignment horizontal="center"/>
    </xf>
  </cellXfs>
  <cellStyles count="4">
    <cellStyle name="Normal" xfId="0" builtinId="0"/>
    <cellStyle name="Normal 2" xfId="3"/>
    <cellStyle name="Porcentual" xfId="1" builtinId="5"/>
    <cellStyle name="Style 1" xfId="2"/>
  </cellStyles>
  <dxfs count="0"/>
  <tableStyles count="0" defaultTableStyle="TableStyleMedium9" defaultPivotStyle="PivotStyleLight16"/>
  <colors>
    <mruColors>
      <color rgb="FF2907B9"/>
      <color rgb="FFB7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autoTitleDeleted val="1"/>
    <c:plotArea>
      <c:layout>
        <c:manualLayout>
          <c:layoutTarget val="inner"/>
          <c:xMode val="edge"/>
          <c:yMode val="edge"/>
          <c:x val="0.12860450944546009"/>
          <c:y val="6.5187864043090724E-2"/>
          <c:w val="0.77193092666490715"/>
          <c:h val="0.87682672233820602"/>
        </c:manualLayout>
      </c:layout>
      <c:barChart>
        <c:barDir val="bar"/>
        <c:grouping val="clustered"/>
        <c:ser>
          <c:idx val="2"/>
          <c:order val="0"/>
          <c:tx>
            <c:strRef>
              <c:f>Piramide!$BF$34</c:f>
              <c:strCache>
                <c:ptCount val="1"/>
                <c:pt idx="0">
                  <c:v>2015</c:v>
                </c:pt>
              </c:strCache>
            </c:strRef>
          </c:tx>
          <c:spPr>
            <a:solidFill>
              <a:schemeClr val="bg1">
                <a:lumMod val="65000"/>
              </a:schemeClr>
            </a:solidFill>
            <a:ln w="25400">
              <a:solidFill>
                <a:schemeClr val="bg1">
                  <a:lumMod val="50000"/>
                  <a:alpha val="39000"/>
                </a:schemeClr>
              </a:solidFill>
              <a:prstDash val="solid"/>
            </a:ln>
          </c:spPr>
          <c:cat>
            <c:strRef>
              <c:f>Piramide!$BC$36:$BC$52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Piramide!$BF$36:$BF$52</c:f>
              <c:numCache>
                <c:formatCode>0%</c:formatCode>
                <c:ptCount val="17"/>
                <c:pt idx="0">
                  <c:v>-4.8608578046170081E-2</c:v>
                </c:pt>
                <c:pt idx="1">
                  <c:v>-4.8685132897721216E-2</c:v>
                </c:pt>
                <c:pt idx="2">
                  <c:v>-5.1741322657684233E-2</c:v>
                </c:pt>
                <c:pt idx="3">
                  <c:v>-5.1806619442830791E-2</c:v>
                </c:pt>
                <c:pt idx="4">
                  <c:v>-4.6134055050443643E-2</c:v>
                </c:pt>
                <c:pt idx="5">
                  <c:v>-3.9966886274015331E-2</c:v>
                </c:pt>
                <c:pt idx="6">
                  <c:v>-3.4204257350391558E-2</c:v>
                </c:pt>
                <c:pt idx="7">
                  <c:v>-2.9551673774259258E-2</c:v>
                </c:pt>
                <c:pt idx="8">
                  <c:v>-2.761528635267169E-2</c:v>
                </c:pt>
                <c:pt idx="9">
                  <c:v>-2.730156156886409E-2</c:v>
                </c:pt>
                <c:pt idx="10">
                  <c:v>-2.4284399772436949E-2</c:v>
                </c:pt>
                <c:pt idx="11">
                  <c:v>-1.9642323724948927E-2</c:v>
                </c:pt>
                <c:pt idx="12">
                  <c:v>-1.5346245584961626E-2</c:v>
                </c:pt>
                <c:pt idx="13">
                  <c:v>-1.1315857812122385E-2</c:v>
                </c:pt>
                <c:pt idx="14">
                  <c:v>-8.0142422045395532E-3</c:v>
                </c:pt>
                <c:pt idx="15">
                  <c:v>-5.8586977569428499E-3</c:v>
                </c:pt>
                <c:pt idx="16">
                  <c:v>-5.7431149418558395E-3</c:v>
                </c:pt>
              </c:numCache>
            </c:numRef>
          </c:val>
        </c:ser>
        <c:ser>
          <c:idx val="3"/>
          <c:order val="1"/>
          <c:spPr>
            <a:solidFill>
              <a:schemeClr val="bg1">
                <a:lumMod val="65000"/>
              </a:schemeClr>
            </a:solidFill>
            <a:ln w="25400">
              <a:solidFill>
                <a:schemeClr val="bg1">
                  <a:lumMod val="50000"/>
                  <a:alpha val="39000"/>
                </a:schemeClr>
              </a:solidFill>
              <a:prstDash val="solid"/>
            </a:ln>
          </c:spPr>
          <c:cat>
            <c:strRef>
              <c:f>Piramide!$BC$36:$BC$52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Piramide!$BG$36:$BG$52</c:f>
              <c:numCache>
                <c:formatCode>0%</c:formatCode>
                <c:ptCount val="17"/>
                <c:pt idx="0">
                  <c:v>4.6516829308199323E-2</c:v>
                </c:pt>
                <c:pt idx="1">
                  <c:v>4.6961898200060345E-2</c:v>
                </c:pt>
                <c:pt idx="2">
                  <c:v>4.9732133073347055E-2</c:v>
                </c:pt>
                <c:pt idx="3">
                  <c:v>4.9075412533079954E-2</c:v>
                </c:pt>
                <c:pt idx="4">
                  <c:v>4.3558959994836298E-2</c:v>
                </c:pt>
                <c:pt idx="5">
                  <c:v>4.0304628266152699E-2</c:v>
                </c:pt>
                <c:pt idx="6">
                  <c:v>3.5874954404831058E-2</c:v>
                </c:pt>
                <c:pt idx="7">
                  <c:v>3.1332699879463632E-2</c:v>
                </c:pt>
                <c:pt idx="8">
                  <c:v>3.0248172815822538E-2</c:v>
                </c:pt>
                <c:pt idx="9">
                  <c:v>2.9804604999482127E-2</c:v>
                </c:pt>
                <c:pt idx="10">
                  <c:v>2.620802805209933E-2</c:v>
                </c:pt>
                <c:pt idx="11">
                  <c:v>2.1307016477305991E-2</c:v>
                </c:pt>
                <c:pt idx="12">
                  <c:v>1.6544103850408817E-2</c:v>
                </c:pt>
                <c:pt idx="13">
                  <c:v>1.2494202095801642E-2</c:v>
                </c:pt>
                <c:pt idx="14">
                  <c:v>9.3689628618905448E-3</c:v>
                </c:pt>
                <c:pt idx="15">
                  <c:v>7.3897947879655772E-3</c:v>
                </c:pt>
                <c:pt idx="16">
                  <c:v>7.4573431863930503E-3</c:v>
                </c:pt>
              </c:numCache>
            </c:numRef>
          </c:val>
        </c:ser>
        <c:ser>
          <c:idx val="1"/>
          <c:order val="2"/>
          <c:spPr>
            <a:noFill/>
            <a:ln w="28575">
              <a:solidFill>
                <a:srgbClr val="FF0000"/>
              </a:solidFill>
              <a:prstDash val="solid"/>
            </a:ln>
          </c:spPr>
          <c:cat>
            <c:strRef>
              <c:f>Piramide!$BC$36:$BC$52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Piramide!$BE$36:$BE$52</c:f>
              <c:numCache>
                <c:formatCode>0%</c:formatCode>
                <c:ptCount val="17"/>
                <c:pt idx="0">
                  <c:v>6.0618492566235534E-2</c:v>
                </c:pt>
                <c:pt idx="1">
                  <c:v>5.6494087876889969E-2</c:v>
                </c:pt>
                <c:pt idx="2">
                  <c:v>5.3628189877301904E-2</c:v>
                </c:pt>
                <c:pt idx="3">
                  <c:v>5.0199032370607945E-2</c:v>
                </c:pt>
                <c:pt idx="4">
                  <c:v>4.4110785578875246E-2</c:v>
                </c:pt>
                <c:pt idx="5">
                  <c:v>3.9807314807419891E-2</c:v>
                </c:pt>
                <c:pt idx="6">
                  <c:v>3.8478190507816278E-2</c:v>
                </c:pt>
                <c:pt idx="7">
                  <c:v>3.4299981925254623E-2</c:v>
                </c:pt>
                <c:pt idx="8">
                  <c:v>2.8559779067763483E-2</c:v>
                </c:pt>
                <c:pt idx="9">
                  <c:v>2.2742233113774216E-2</c:v>
                </c:pt>
                <c:pt idx="10">
                  <c:v>1.7967137590846612E-2</c:v>
                </c:pt>
                <c:pt idx="11">
                  <c:v>1.4188254778248095E-2</c:v>
                </c:pt>
                <c:pt idx="12">
                  <c:v>1.2597677185047562E-2</c:v>
                </c:pt>
                <c:pt idx="13">
                  <c:v>1.022862451187679E-2</c:v>
                </c:pt>
                <c:pt idx="14">
                  <c:v>8.2252701754090985E-3</c:v>
                </c:pt>
                <c:pt idx="15">
                  <c:v>6.2328447547509262E-3</c:v>
                </c:pt>
                <c:pt idx="16">
                  <c:v>5.6510901593519996E-3</c:v>
                </c:pt>
              </c:numCache>
            </c:numRef>
          </c:val>
        </c:ser>
        <c:ser>
          <c:idx val="0"/>
          <c:order val="3"/>
          <c:tx>
            <c:strRef>
              <c:f>Piramide!$BD$34</c:f>
              <c:strCache>
                <c:ptCount val="1"/>
                <c:pt idx="0">
                  <c:v>2005</c:v>
                </c:pt>
              </c:strCache>
            </c:strRef>
          </c:tx>
          <c:spPr>
            <a:noFill/>
            <a:ln w="28575" cmpd="sng">
              <a:solidFill>
                <a:srgbClr val="FF0000"/>
              </a:solidFill>
              <a:prstDash val="solid"/>
            </a:ln>
          </c:spPr>
          <c:cat>
            <c:strRef>
              <c:f>Piramide!$BC$36:$BC$52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Piramide!$BD$36:$BD$52</c:f>
              <c:numCache>
                <c:formatCode>0%</c:formatCode>
                <c:ptCount val="17"/>
                <c:pt idx="0">
                  <c:v>-6.3002677584373334E-2</c:v>
                </c:pt>
                <c:pt idx="1">
                  <c:v>-6.0055233059129638E-2</c:v>
                </c:pt>
                <c:pt idx="2">
                  <c:v>-5.5162441519791848E-2</c:v>
                </c:pt>
                <c:pt idx="3">
                  <c:v>-4.9557589081172422E-2</c:v>
                </c:pt>
                <c:pt idx="4">
                  <c:v>-4.3378548219637582E-2</c:v>
                </c:pt>
                <c:pt idx="5">
                  <c:v>-3.7978823123904479E-2</c:v>
                </c:pt>
                <c:pt idx="6">
                  <c:v>-3.5934275181693225E-2</c:v>
                </c:pt>
                <c:pt idx="7">
                  <c:v>-3.2589186258149397E-2</c:v>
                </c:pt>
                <c:pt idx="8">
                  <c:v>-2.7051588686050079E-2</c:v>
                </c:pt>
                <c:pt idx="9">
                  <c:v>-2.2095745709349687E-2</c:v>
                </c:pt>
                <c:pt idx="10">
                  <c:v>-1.7600598568312028E-2</c:v>
                </c:pt>
                <c:pt idx="11">
                  <c:v>-1.3752779517530402E-2</c:v>
                </c:pt>
                <c:pt idx="12">
                  <c:v>-1.173008940693818E-2</c:v>
                </c:pt>
                <c:pt idx="13">
                  <c:v>-9.1357329309250494E-3</c:v>
                </c:pt>
                <c:pt idx="14">
                  <c:v>-7.0491506971387258E-3</c:v>
                </c:pt>
                <c:pt idx="15">
                  <c:v>-5.2509237035573619E-3</c:v>
                </c:pt>
                <c:pt idx="16">
                  <c:v>-4.6456299048763978E-3</c:v>
                </c:pt>
              </c:numCache>
            </c:numRef>
          </c:val>
        </c:ser>
        <c:ser>
          <c:idx val="4"/>
          <c:order val="4"/>
          <c:tx>
            <c:strRef>
              <c:f>Piramide!$BH$34</c:f>
              <c:strCache>
                <c:ptCount val="1"/>
                <c:pt idx="0">
                  <c:v>2020</c:v>
                </c:pt>
              </c:strCache>
            </c:strRef>
          </c:tx>
          <c:spPr>
            <a:noFill/>
            <a:ln w="28575" cmpd="sng">
              <a:solidFill>
                <a:srgbClr val="0070C0"/>
              </a:solidFill>
            </a:ln>
          </c:spPr>
          <c:cat>
            <c:strRef>
              <c:f>Piramide!$BC$36:$BC$52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Piramide!$BH$36:$BH$52</c:f>
              <c:numCache>
                <c:formatCode>0%</c:formatCode>
                <c:ptCount val="17"/>
                <c:pt idx="0">
                  <c:v>-4.6627015702658793E-2</c:v>
                </c:pt>
                <c:pt idx="1">
                  <c:v>-4.4190384040027245E-2</c:v>
                </c:pt>
                <c:pt idx="2">
                  <c:v>-4.4447132165872018E-2</c:v>
                </c:pt>
                <c:pt idx="3">
                  <c:v>-4.5529293688027689E-2</c:v>
                </c:pt>
                <c:pt idx="4">
                  <c:v>-4.7370382865917361E-2</c:v>
                </c:pt>
                <c:pt idx="5">
                  <c:v>-4.2797012668362763E-2</c:v>
                </c:pt>
                <c:pt idx="6">
                  <c:v>-3.7210795869679458E-2</c:v>
                </c:pt>
                <c:pt idx="7">
                  <c:v>-3.2094223025709467E-2</c:v>
                </c:pt>
                <c:pt idx="8">
                  <c:v>-2.7961497683254857E-2</c:v>
                </c:pt>
                <c:pt idx="9">
                  <c:v>-2.5177584120375969E-2</c:v>
                </c:pt>
                <c:pt idx="10">
                  <c:v>-2.4961151815944837E-2</c:v>
                </c:pt>
                <c:pt idx="11">
                  <c:v>-2.2948897220825316E-2</c:v>
                </c:pt>
                <c:pt idx="12">
                  <c:v>-1.8207898081603467E-2</c:v>
                </c:pt>
                <c:pt idx="13">
                  <c:v>-1.3842472647129761E-2</c:v>
                </c:pt>
                <c:pt idx="14">
                  <c:v>-9.6404323836481853E-3</c:v>
                </c:pt>
                <c:pt idx="15">
                  <c:v>-6.0813233774473299E-3</c:v>
                </c:pt>
                <c:pt idx="16">
                  <c:v>-6.0806160823348096E-3</c:v>
                </c:pt>
              </c:numCache>
            </c:numRef>
          </c:val>
        </c:ser>
        <c:ser>
          <c:idx val="5"/>
          <c:order val="5"/>
          <c:spPr>
            <a:noFill/>
            <a:ln w="28575" cmpd="sng">
              <a:solidFill>
                <a:srgbClr val="0070C0"/>
              </a:solidFill>
            </a:ln>
          </c:spPr>
          <c:cat>
            <c:strRef>
              <c:f>Piramide!$BC$36:$BC$52</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Piramide!$BI$36:$BI$52</c:f>
              <c:numCache>
                <c:formatCode>0%</c:formatCode>
                <c:ptCount val="17"/>
                <c:pt idx="0">
                  <c:v>4.4208066417840246E-2</c:v>
                </c:pt>
                <c:pt idx="1">
                  <c:v>4.2409414946701779E-2</c:v>
                </c:pt>
                <c:pt idx="2">
                  <c:v>4.31372216174849E-2</c:v>
                </c:pt>
                <c:pt idx="3">
                  <c:v>4.37405443484645E-2</c:v>
                </c:pt>
                <c:pt idx="4">
                  <c:v>4.5508782129764606E-2</c:v>
                </c:pt>
                <c:pt idx="5">
                  <c:v>4.0375234203094135E-2</c:v>
                </c:pt>
                <c:pt idx="6">
                  <c:v>3.6958998809622327E-2</c:v>
                </c:pt>
                <c:pt idx="7">
                  <c:v>3.3878728594597542E-2</c:v>
                </c:pt>
                <c:pt idx="8">
                  <c:v>2.9737515710792688E-2</c:v>
                </c:pt>
                <c:pt idx="9">
                  <c:v>2.7629776275482958E-2</c:v>
                </c:pt>
                <c:pt idx="10">
                  <c:v>2.7904206779140735E-2</c:v>
                </c:pt>
                <c:pt idx="11">
                  <c:v>2.5406040441719943E-2</c:v>
                </c:pt>
                <c:pt idx="12">
                  <c:v>2.072940515773742E-2</c:v>
                </c:pt>
                <c:pt idx="13">
                  <c:v>1.5835630274211244E-2</c:v>
                </c:pt>
                <c:pt idx="14">
                  <c:v>1.1463839183724856E-2</c:v>
                </c:pt>
                <c:pt idx="15">
                  <c:v>7.6607133637045851E-3</c:v>
                </c:pt>
                <c:pt idx="16">
                  <c:v>8.2477683070962208E-3</c:v>
                </c:pt>
              </c:numCache>
            </c:numRef>
          </c:val>
        </c:ser>
        <c:gapWidth val="0"/>
        <c:overlap val="100"/>
        <c:axId val="63404672"/>
        <c:axId val="63414656"/>
      </c:barChart>
      <c:catAx>
        <c:axId val="63404672"/>
        <c:scaling>
          <c:orientation val="minMax"/>
        </c:scaling>
        <c:axPos val="l"/>
        <c:numFmt formatCode="General" sourceLinked="1"/>
        <c:minorTickMark val="in"/>
        <c:tickLblPos val="low"/>
        <c:spPr>
          <a:ln w="3175">
            <a:solidFill>
              <a:srgbClr val="000000"/>
            </a:solidFill>
            <a:prstDash val="solid"/>
          </a:ln>
        </c:spPr>
        <c:txPr>
          <a:bodyPr rot="0" vert="horz"/>
          <a:lstStyle/>
          <a:p>
            <a:pPr>
              <a:defRPr lang="es-ES" sz="1200" b="0" i="0" u="none" strike="noStrike" baseline="0">
                <a:solidFill>
                  <a:srgbClr val="000000"/>
                </a:solidFill>
                <a:latin typeface="Arial"/>
                <a:ea typeface="Arial"/>
                <a:cs typeface="Arial"/>
              </a:defRPr>
            </a:pPr>
            <a:endParaRPr lang="es-CO"/>
          </a:p>
        </c:txPr>
        <c:crossAx val="63414656"/>
        <c:crosses val="autoZero"/>
        <c:auto val="1"/>
        <c:lblAlgn val="ctr"/>
        <c:lblOffset val="100"/>
        <c:tickLblSkip val="1"/>
        <c:tickMarkSkip val="1"/>
      </c:catAx>
      <c:valAx>
        <c:axId val="63414656"/>
        <c:scaling>
          <c:orientation val="minMax"/>
        </c:scaling>
        <c:axPos val="b"/>
        <c:numFmt formatCode="#,###%;[Red]#,###%" sourceLinked="0"/>
        <c:tickLblPos val="nextTo"/>
        <c:spPr>
          <a:ln w="3175">
            <a:solidFill>
              <a:srgbClr val="000000"/>
            </a:solidFill>
            <a:prstDash val="solid"/>
          </a:ln>
        </c:spPr>
        <c:txPr>
          <a:bodyPr rot="0" vert="horz"/>
          <a:lstStyle/>
          <a:p>
            <a:pPr>
              <a:defRPr lang="es-ES" sz="1200" b="0" i="0" u="none" strike="noStrike" baseline="0">
                <a:solidFill>
                  <a:srgbClr val="000000"/>
                </a:solidFill>
                <a:latin typeface="Arial"/>
                <a:ea typeface="Arial"/>
                <a:cs typeface="Arial"/>
              </a:defRPr>
            </a:pPr>
            <a:endParaRPr lang="es-CO"/>
          </a:p>
        </c:txPr>
        <c:crossAx val="63404672"/>
        <c:crosses val="autoZero"/>
        <c:crossBetween val="between"/>
      </c:valAx>
      <c:spPr>
        <a:noFill/>
        <a:ln w="25400">
          <a:noFill/>
        </a:ln>
      </c:spPr>
    </c:plotArea>
    <c:legend>
      <c:legendPos val="r"/>
      <c:legendEntry>
        <c:idx val="4"/>
        <c:delete val="1"/>
      </c:legendEntry>
      <c:legendEntry>
        <c:idx val="3"/>
        <c:delete val="1"/>
      </c:legendEntry>
      <c:legendEntry>
        <c:idx val="0"/>
        <c:delete val="1"/>
      </c:legendEntry>
      <c:layout>
        <c:manualLayout>
          <c:xMode val="edge"/>
          <c:yMode val="edge"/>
          <c:x val="0.78293051816899861"/>
          <c:y val="0.2215577137975967"/>
          <c:w val="9.5497427858481962E-2"/>
          <c:h val="0.15026052407473892"/>
        </c:manualLayout>
      </c:layout>
      <c:txPr>
        <a:bodyPr/>
        <a:lstStyle/>
        <a:p>
          <a:pPr>
            <a:defRPr lang="es-ES"/>
          </a:pPr>
          <a:endParaRPr lang="es-CO"/>
        </a:p>
      </c:txPr>
    </c:legend>
    <c:plotVisOnly val="1"/>
    <c:dispBlanksAs val="gap"/>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s-CO"/>
    </a:p>
  </c:txPr>
  <c:printSettings>
    <c:headerFooter alignWithMargins="0"/>
    <c:pageMargins b="1" l="0.75000000000000122" r="0.75000000000000122" t="1" header="0" footer="0"/>
    <c:pageSetup orientation="landscape" horizontalDpi="0"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866775</xdr:colOff>
      <xdr:row>3</xdr:row>
      <xdr:rowOff>38101</xdr:rowOff>
    </xdr:from>
    <xdr:to>
      <xdr:col>21</xdr:col>
      <xdr:colOff>114300</xdr:colOff>
      <xdr:row>15</xdr:row>
      <xdr:rowOff>57151</xdr:rowOff>
    </xdr:to>
    <xdr:sp macro="" textlink="">
      <xdr:nvSpPr>
        <xdr:cNvPr id="2" name="1 Rectángulo redondeado"/>
        <xdr:cNvSpPr/>
      </xdr:nvSpPr>
      <xdr:spPr>
        <a:xfrm>
          <a:off x="866775" y="647701"/>
          <a:ext cx="4829175" cy="1943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u="sng"/>
            <a:t>INSTRUCCIONES</a:t>
          </a:r>
        </a:p>
        <a:p>
          <a:pPr algn="l"/>
          <a:r>
            <a:rPr lang="es-CO" sz="1100"/>
            <a:t> </a:t>
          </a:r>
        </a:p>
        <a:p>
          <a:pPr algn="l"/>
          <a:r>
            <a:rPr lang="es-CO" sz="1100"/>
            <a:t>1. Copie los datos de su población por grupos de edad quinquenal, para hombres y mujeres</a:t>
          </a:r>
          <a:r>
            <a:rPr lang="es-CO" sz="1100" baseline="0"/>
            <a:t> </a:t>
          </a:r>
          <a:r>
            <a:rPr lang="es-CO" sz="1100"/>
            <a:t>en el espacio correspondiente</a:t>
          </a:r>
          <a:r>
            <a:rPr lang="es-CO" sz="1100" baseline="0"/>
            <a:t> para los años 2005, 2015 y 2020.</a:t>
          </a:r>
        </a:p>
        <a:p>
          <a:pPr algn="l"/>
          <a:endParaRPr lang="es-CO" sz="1100"/>
        </a:p>
        <a:p>
          <a:pPr algn="l"/>
          <a:r>
            <a:rPr lang="es-CO" sz="1100"/>
            <a:t>2.</a:t>
          </a:r>
          <a:r>
            <a:rPr lang="es-CO" sz="1100" baseline="0"/>
            <a:t> Automáticamente se generará la pirámide poblacional y los índices demográficos calculados para cada año del análisis. Estos aparecerán en la siguiente hoja llamada "Pirámide"</a:t>
          </a:r>
          <a:endParaRPr lang="es-CO" sz="1100"/>
        </a:p>
        <a:p>
          <a:pPr algn="l"/>
          <a:endParaRPr lang="es-CO" sz="1100"/>
        </a:p>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17992</xdr:colOff>
      <xdr:row>5</xdr:row>
      <xdr:rowOff>104774</xdr:rowOff>
    </xdr:from>
    <xdr:to>
      <xdr:col>14</xdr:col>
      <xdr:colOff>510117</xdr:colOff>
      <xdr:row>36</xdr:row>
      <xdr:rowOff>78315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0</xdr:row>
      <xdr:rowOff>114299</xdr:rowOff>
    </xdr:from>
    <xdr:to>
      <xdr:col>3</xdr:col>
      <xdr:colOff>847724</xdr:colOff>
      <xdr:row>10</xdr:row>
      <xdr:rowOff>59532</xdr:rowOff>
    </xdr:to>
    <xdr:sp macro="" textlink="">
      <xdr:nvSpPr>
        <xdr:cNvPr id="3" name="2 Rectángulo redondeado"/>
        <xdr:cNvSpPr/>
      </xdr:nvSpPr>
      <xdr:spPr>
        <a:xfrm>
          <a:off x="85724" y="114299"/>
          <a:ext cx="4991100" cy="1945483"/>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s-CO" sz="1700" b="1" baseline="0"/>
            <a:t>Nota: Esta hoja esta programada, por lo tanto las celdas no pueen ser manipuladas. Todos los calculos que aparecen acá provienen de los datos poblacionales introducidos en la hoja "datos pirámide". Es posible seleccionar, copiar y pegar la tabla y la figura con la pirámide poblacional.</a:t>
          </a:r>
          <a:endParaRPr lang="es-CO" sz="1700" b="1"/>
        </a:p>
      </xdr:txBody>
    </xdr:sp>
    <xdr:clientData/>
  </xdr:twoCellAnchor>
</xdr:wsDr>
</file>

<file path=xl/drawings/drawing3.xml><?xml version="1.0" encoding="utf-8"?>
<c:userShapes xmlns:c="http://schemas.openxmlformats.org/drawingml/2006/chart">
  <cdr:relSizeAnchor xmlns:cdr="http://schemas.openxmlformats.org/drawingml/2006/chartDrawing">
    <cdr:from>
      <cdr:x>0.66704</cdr:x>
      <cdr:y>0.07186</cdr:y>
    </cdr:from>
    <cdr:to>
      <cdr:x>0.85706</cdr:x>
      <cdr:y>0.16235</cdr:y>
    </cdr:to>
    <cdr:sp macro="" textlink="">
      <cdr:nvSpPr>
        <cdr:cNvPr id="2" name="Text Box 3"/>
        <cdr:cNvSpPr txBox="1">
          <a:spLocks xmlns:a="http://schemas.openxmlformats.org/drawingml/2006/main" noChangeArrowheads="1"/>
        </cdr:cNvSpPr>
      </cdr:nvSpPr>
      <cdr:spPr bwMode="auto">
        <a:xfrm xmlns:a="http://schemas.openxmlformats.org/drawingml/2006/main">
          <a:off x="4031495" y="442988"/>
          <a:ext cx="1148444" cy="5578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2860" rIns="36576"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sz="1200" b="0" i="0" u="none" strike="noStrike" baseline="0">
              <a:solidFill>
                <a:srgbClr val="000000"/>
              </a:solidFill>
              <a:latin typeface="Arial"/>
              <a:cs typeface="Arial"/>
            </a:rPr>
            <a:t>Mujeres</a:t>
          </a:r>
        </a:p>
      </cdr:txBody>
    </cdr:sp>
  </cdr:relSizeAnchor>
  <cdr:relSizeAnchor xmlns:cdr="http://schemas.openxmlformats.org/drawingml/2006/chartDrawing">
    <cdr:from>
      <cdr:x>0.19587</cdr:x>
      <cdr:y>0.07505</cdr:y>
    </cdr:from>
    <cdr:to>
      <cdr:x>0.38589</cdr:x>
      <cdr:y>0.16554</cdr:y>
    </cdr:to>
    <cdr:sp macro="" textlink="">
      <cdr:nvSpPr>
        <cdr:cNvPr id="3" name="Text Box 3"/>
        <cdr:cNvSpPr txBox="1">
          <a:spLocks xmlns:a="http://schemas.openxmlformats.org/drawingml/2006/main" noChangeArrowheads="1"/>
        </cdr:cNvSpPr>
      </cdr:nvSpPr>
      <cdr:spPr bwMode="auto">
        <a:xfrm xmlns:a="http://schemas.openxmlformats.org/drawingml/2006/main">
          <a:off x="1183821" y="462643"/>
          <a:ext cx="1148442" cy="5578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2860" rIns="36576"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sz="1200" b="0" i="0" u="none" strike="noStrike" baseline="0">
              <a:solidFill>
                <a:srgbClr val="000000"/>
              </a:solidFill>
              <a:latin typeface="Arial"/>
              <a:cs typeface="Arial"/>
            </a:rPr>
            <a:t>Hombres</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0"/>
  </sheetPr>
  <dimension ref="A2:U65"/>
  <sheetViews>
    <sheetView tabSelected="1" topLeftCell="A4" zoomScale="90" zoomScaleNormal="90" workbookViewId="0">
      <selection activeCell="V17" sqref="V17"/>
    </sheetView>
  </sheetViews>
  <sheetFormatPr baseColWidth="10" defaultColWidth="9.140625" defaultRowHeight="12"/>
  <cols>
    <col min="1" max="1" width="14.85546875" style="8" bestFit="1" customWidth="1"/>
    <col min="2" max="2" width="9.7109375" style="8" customWidth="1"/>
    <col min="3" max="6" width="9.85546875" style="8" bestFit="1" customWidth="1"/>
    <col min="7" max="8" width="9.85546875" style="8" customWidth="1"/>
    <col min="9" max="13" width="9.85546875" style="8" hidden="1" customWidth="1"/>
    <col min="14" max="21" width="9.140625" style="8" hidden="1" customWidth="1"/>
    <col min="22" max="22" width="9.140625" style="8" customWidth="1"/>
    <col min="23" max="16384" width="9.140625" style="8"/>
  </cols>
  <sheetData>
    <row r="2" spans="1:18" s="1" customFormat="1" ht="18">
      <c r="A2" s="78"/>
      <c r="B2" s="82" t="s">
        <v>33</v>
      </c>
      <c r="C2" s="82"/>
      <c r="D2" s="82"/>
      <c r="E2" s="82"/>
      <c r="F2" s="82"/>
      <c r="G2" s="82"/>
      <c r="H2" s="82"/>
    </row>
    <row r="3" spans="1:18" s="1" customFormat="1" ht="18">
      <c r="A3" s="78"/>
      <c r="B3" s="83" t="s">
        <v>34</v>
      </c>
      <c r="C3" s="83"/>
      <c r="D3" s="83"/>
      <c r="E3" s="83"/>
      <c r="F3" s="83"/>
      <c r="G3" s="83"/>
      <c r="H3" s="83"/>
      <c r="I3" s="4"/>
      <c r="J3" s="4"/>
      <c r="K3" s="4"/>
      <c r="L3" s="4"/>
      <c r="M3" s="4"/>
      <c r="N3" s="4"/>
      <c r="O3" s="4"/>
      <c r="P3" s="4"/>
      <c r="Q3" s="4"/>
      <c r="R3" s="4"/>
    </row>
    <row r="4" spans="1:18" s="1" customFormat="1" ht="18">
      <c r="A4" s="78"/>
      <c r="C4" s="5"/>
      <c r="D4" s="5"/>
      <c r="E4" s="5"/>
      <c r="F4" s="5"/>
      <c r="G4" s="5"/>
      <c r="H4" s="5"/>
      <c r="I4" s="5"/>
      <c r="J4" s="5"/>
      <c r="K4" s="5"/>
      <c r="L4" s="5"/>
      <c r="M4" s="5"/>
      <c r="N4" s="5"/>
      <c r="O4" s="5"/>
      <c r="P4" s="5"/>
      <c r="Q4" s="5"/>
      <c r="R4" s="5"/>
    </row>
    <row r="5" spans="1:18" s="1" customFormat="1" ht="13.5">
      <c r="A5" s="78"/>
      <c r="B5" s="2"/>
      <c r="C5" s="3"/>
    </row>
    <row r="8" spans="1:18">
      <c r="A8" s="7"/>
    </row>
    <row r="13" spans="1:18">
      <c r="A13" s="7"/>
    </row>
    <row r="17" spans="2:20">
      <c r="B17" s="79" t="s">
        <v>36</v>
      </c>
      <c r="C17" s="85" t="s">
        <v>35</v>
      </c>
      <c r="D17" s="85"/>
      <c r="E17" s="85"/>
      <c r="F17" s="85"/>
      <c r="G17" s="85"/>
      <c r="H17" s="85"/>
      <c r="L17" s="84" t="s">
        <v>35</v>
      </c>
      <c r="M17" s="84"/>
      <c r="N17" s="84"/>
      <c r="O17" s="84"/>
      <c r="P17" s="84"/>
      <c r="Q17" s="84"/>
    </row>
    <row r="18" spans="2:20">
      <c r="B18" s="80"/>
      <c r="C18" s="85">
        <v>2005</v>
      </c>
      <c r="D18" s="86"/>
      <c r="E18" s="87">
        <v>2015</v>
      </c>
      <c r="F18" s="86"/>
      <c r="G18" s="85">
        <v>2020</v>
      </c>
      <c r="H18" s="85"/>
      <c r="L18" s="84">
        <v>2005</v>
      </c>
      <c r="M18" s="84"/>
      <c r="N18" s="84"/>
      <c r="O18" s="9"/>
      <c r="P18" s="84">
        <v>2012</v>
      </c>
      <c r="Q18" s="84"/>
      <c r="R18" s="9"/>
      <c r="S18" s="84">
        <v>2020</v>
      </c>
      <c r="T18" s="84"/>
    </row>
    <row r="19" spans="2:20">
      <c r="B19" s="81"/>
      <c r="C19" s="10" t="s">
        <v>1</v>
      </c>
      <c r="D19" s="11" t="s">
        <v>2</v>
      </c>
      <c r="E19" s="12" t="s">
        <v>1</v>
      </c>
      <c r="F19" s="11" t="s">
        <v>2</v>
      </c>
      <c r="G19" s="10" t="s">
        <v>1</v>
      </c>
      <c r="H19" s="10" t="s">
        <v>2</v>
      </c>
      <c r="I19" s="13" t="s">
        <v>41</v>
      </c>
      <c r="J19" s="14" t="s">
        <v>42</v>
      </c>
      <c r="K19" s="14" t="s">
        <v>45</v>
      </c>
      <c r="L19" s="15" t="s">
        <v>1</v>
      </c>
      <c r="M19" s="15" t="s">
        <v>2</v>
      </c>
      <c r="N19" s="15" t="s">
        <v>43</v>
      </c>
      <c r="O19" s="16" t="s">
        <v>1</v>
      </c>
      <c r="P19" s="16" t="s">
        <v>2</v>
      </c>
      <c r="Q19" s="15" t="s">
        <v>43</v>
      </c>
      <c r="R19" s="16" t="s">
        <v>1</v>
      </c>
      <c r="S19" s="16" t="s">
        <v>2</v>
      </c>
      <c r="T19" s="15" t="s">
        <v>43</v>
      </c>
    </row>
    <row r="20" spans="2:20">
      <c r="B20" s="17" t="s">
        <v>0</v>
      </c>
      <c r="C20" s="18">
        <f t="shared" ref="C20:D20" si="0">SUM(C21:C37)</f>
        <v>589960</v>
      </c>
      <c r="D20" s="18">
        <f t="shared" si="0"/>
        <v>599545</v>
      </c>
      <c r="E20" s="18">
        <v>660620</v>
      </c>
      <c r="F20" s="18">
        <v>671758</v>
      </c>
      <c r="G20" s="18">
        <f t="shared" ref="G20:H20" si="1">SUM(G21:G37)</f>
        <v>700087</v>
      </c>
      <c r="H20" s="18">
        <f t="shared" si="1"/>
        <v>713750</v>
      </c>
      <c r="I20" s="19">
        <f>(C20+D20)</f>
        <v>1189505</v>
      </c>
      <c r="J20" s="19">
        <f>(E20+F20)</f>
        <v>1332378</v>
      </c>
      <c r="K20" s="19">
        <f>(G20+H20)</f>
        <v>1413837</v>
      </c>
      <c r="L20" s="20" t="s">
        <v>44</v>
      </c>
      <c r="M20" s="9" t="s">
        <v>44</v>
      </c>
      <c r="N20" s="9" t="s">
        <v>44</v>
      </c>
      <c r="O20" s="9" t="s">
        <v>44</v>
      </c>
      <c r="P20" s="9" t="s">
        <v>44</v>
      </c>
      <c r="Q20" s="9" t="s">
        <v>44</v>
      </c>
      <c r="R20" s="9" t="s">
        <v>44</v>
      </c>
      <c r="S20" s="9" t="s">
        <v>44</v>
      </c>
      <c r="T20" s="9" t="s">
        <v>44</v>
      </c>
    </row>
    <row r="21" spans="2:20">
      <c r="B21" s="21" t="s">
        <v>3</v>
      </c>
      <c r="C21" s="22">
        <v>74942</v>
      </c>
      <c r="D21" s="23">
        <v>72106</v>
      </c>
      <c r="E21" s="24">
        <v>64765</v>
      </c>
      <c r="F21" s="23">
        <v>61978</v>
      </c>
      <c r="G21" s="22">
        <v>65923</v>
      </c>
      <c r="H21" s="22">
        <v>62503</v>
      </c>
      <c r="I21" s="19">
        <f t="shared" ref="I21:I37" si="2">(C21+D21)</f>
        <v>147048</v>
      </c>
      <c r="J21" s="19">
        <f t="shared" ref="J21:J36" si="3">(E21+F21)</f>
        <v>126743</v>
      </c>
      <c r="K21" s="19">
        <f t="shared" ref="K21:K37" si="4">(G21+H21)</f>
        <v>128426</v>
      </c>
      <c r="L21" s="25">
        <f>(C21/$C$20)*100</f>
        <v>12.702895111532985</v>
      </c>
      <c r="M21" s="26">
        <f>(D21/$D$20)*100</f>
        <v>12.026786980126596</v>
      </c>
      <c r="N21" s="26">
        <f>(I21/$I$20)*100</f>
        <v>12.362117015060885</v>
      </c>
      <c r="O21" s="26">
        <f>(E21/$E$20)*100</f>
        <v>9.8036692803729828</v>
      </c>
      <c r="P21" s="26">
        <f>(F21/$F$20)*100</f>
        <v>9.22623921114449</v>
      </c>
      <c r="Q21" s="26">
        <f>(J21/$J$20)*100</f>
        <v>9.5125407354369411</v>
      </c>
      <c r="R21" s="26">
        <f>(G21/$G$20)*100</f>
        <v>9.4164011044341631</v>
      </c>
      <c r="S21" s="26">
        <f>(H21/$H$20)*100</f>
        <v>8.756987740805604</v>
      </c>
      <c r="T21" s="26">
        <f>(K21/K20)*100</f>
        <v>9.0835082120499031</v>
      </c>
    </row>
    <row r="22" spans="2:20">
      <c r="B22" s="17" t="s">
        <v>4</v>
      </c>
      <c r="C22" s="27">
        <v>71436</v>
      </c>
      <c r="D22" s="28">
        <v>67200</v>
      </c>
      <c r="E22" s="29">
        <v>64867</v>
      </c>
      <c r="F22" s="28">
        <v>62571</v>
      </c>
      <c r="G22" s="27">
        <v>62478</v>
      </c>
      <c r="H22" s="27">
        <v>59960</v>
      </c>
      <c r="I22" s="19">
        <f t="shared" si="2"/>
        <v>138636</v>
      </c>
      <c r="J22" s="19">
        <f t="shared" si="3"/>
        <v>127438</v>
      </c>
      <c r="K22" s="19">
        <f t="shared" si="4"/>
        <v>122438</v>
      </c>
      <c r="L22" s="25">
        <f t="shared" ref="L22:L37" si="5">(C22/$C$20)*100</f>
        <v>12.108617533392096</v>
      </c>
      <c r="M22" s="26">
        <f t="shared" ref="M22:M37" si="6">(D22/$D$20)*100</f>
        <v>11.208499778999075</v>
      </c>
      <c r="N22" s="26">
        <f t="shared" ref="N22:N36" si="7">(I22/$I$20)*100</f>
        <v>11.65493209360196</v>
      </c>
      <c r="O22" s="26">
        <f t="shared" ref="O22:O37" si="8">(E22/$E$20)*100</f>
        <v>9.819109321546426</v>
      </c>
      <c r="P22" s="26">
        <f t="shared" ref="P22:P37" si="9">(F22/$F$20)*100</f>
        <v>9.3145150485740409</v>
      </c>
      <c r="Q22" s="26">
        <f t="shared" ref="Q22:Q37" si="10">(J22/$J$20)*100</f>
        <v>9.5647031097781561</v>
      </c>
      <c r="R22" s="26">
        <f t="shared" ref="R22:R37" si="11">(G22/$G$20)*100</f>
        <v>8.9243194060166822</v>
      </c>
      <c r="S22" s="26">
        <f t="shared" ref="S22:S37" si="12">(H22/$H$20)*100</f>
        <v>8.400700525394047</v>
      </c>
      <c r="T22" s="26">
        <f t="shared" ref="T22:T37" si="13">(K22/K21)*100</f>
        <v>95.337392739787902</v>
      </c>
    </row>
    <row r="23" spans="2:20">
      <c r="B23" s="21" t="s">
        <v>5</v>
      </c>
      <c r="C23" s="22">
        <v>65616</v>
      </c>
      <c r="D23" s="23">
        <v>63791</v>
      </c>
      <c r="E23" s="24">
        <v>68939</v>
      </c>
      <c r="F23" s="23">
        <v>66262</v>
      </c>
      <c r="G23" s="22">
        <v>62841</v>
      </c>
      <c r="H23" s="22">
        <v>60989</v>
      </c>
      <c r="I23" s="19">
        <f t="shared" si="2"/>
        <v>129407</v>
      </c>
      <c r="J23" s="19">
        <f t="shared" si="3"/>
        <v>135201</v>
      </c>
      <c r="K23" s="19">
        <f t="shared" si="4"/>
        <v>123830</v>
      </c>
      <c r="L23" s="25">
        <f t="shared" si="5"/>
        <v>11.12210997355753</v>
      </c>
      <c r="M23" s="26">
        <f t="shared" si="6"/>
        <v>10.639901925626933</v>
      </c>
      <c r="N23" s="26">
        <f t="shared" si="7"/>
        <v>10.879063139709375</v>
      </c>
      <c r="O23" s="26">
        <f t="shared" si="8"/>
        <v>10.435499984862705</v>
      </c>
      <c r="P23" s="26">
        <f t="shared" si="9"/>
        <v>9.8639688697417824</v>
      </c>
      <c r="Q23" s="26">
        <f t="shared" si="10"/>
        <v>10.147345573103127</v>
      </c>
      <c r="R23" s="26">
        <f t="shared" si="11"/>
        <v>8.9761701045727165</v>
      </c>
      <c r="S23" s="26">
        <f t="shared" si="12"/>
        <v>8.544868651488617</v>
      </c>
      <c r="T23" s="26">
        <f t="shared" si="13"/>
        <v>101.13690194220749</v>
      </c>
    </row>
    <row r="24" spans="2:20">
      <c r="B24" s="17" t="s">
        <v>6</v>
      </c>
      <c r="C24" s="27">
        <v>58949</v>
      </c>
      <c r="D24" s="28">
        <v>59712</v>
      </c>
      <c r="E24" s="29">
        <v>69026</v>
      </c>
      <c r="F24" s="28">
        <v>65387</v>
      </c>
      <c r="G24" s="27">
        <v>64371</v>
      </c>
      <c r="H24" s="27">
        <v>61842</v>
      </c>
      <c r="I24" s="19">
        <f t="shared" si="2"/>
        <v>118661</v>
      </c>
      <c r="J24" s="19">
        <f t="shared" si="3"/>
        <v>134413</v>
      </c>
      <c r="K24" s="19">
        <f t="shared" si="4"/>
        <v>126213</v>
      </c>
      <c r="L24" s="25">
        <f t="shared" si="5"/>
        <v>9.9920333581937761</v>
      </c>
      <c r="M24" s="26">
        <f t="shared" si="6"/>
        <v>9.9595526607677503</v>
      </c>
      <c r="N24" s="26">
        <f t="shared" si="7"/>
        <v>9.9756621451780365</v>
      </c>
      <c r="O24" s="26">
        <f t="shared" si="8"/>
        <v>10.448669431745936</v>
      </c>
      <c r="P24" s="26">
        <f t="shared" si="9"/>
        <v>9.7337136290152095</v>
      </c>
      <c r="Q24" s="26">
        <f t="shared" si="10"/>
        <v>10.088203197591074</v>
      </c>
      <c r="R24" s="26">
        <f t="shared" si="11"/>
        <v>9.1947143712138626</v>
      </c>
      <c r="S24" s="26">
        <f t="shared" si="12"/>
        <v>8.6643782837127841</v>
      </c>
      <c r="T24" s="26">
        <f t="shared" si="13"/>
        <v>101.92441250100946</v>
      </c>
    </row>
    <row r="25" spans="2:20">
      <c r="B25" s="21" t="s">
        <v>7</v>
      </c>
      <c r="C25" s="22">
        <v>51599</v>
      </c>
      <c r="D25" s="23">
        <v>52470</v>
      </c>
      <c r="E25" s="24">
        <v>61468</v>
      </c>
      <c r="F25" s="23">
        <v>58037</v>
      </c>
      <c r="G25" s="22">
        <v>66974</v>
      </c>
      <c r="H25" s="22">
        <v>64342</v>
      </c>
      <c r="I25" s="19">
        <f t="shared" si="2"/>
        <v>104069</v>
      </c>
      <c r="J25" s="19">
        <f t="shared" si="3"/>
        <v>119505</v>
      </c>
      <c r="K25" s="19">
        <f t="shared" si="4"/>
        <v>131316</v>
      </c>
      <c r="L25" s="25">
        <f t="shared" si="5"/>
        <v>8.7461861821140428</v>
      </c>
      <c r="M25" s="26">
        <f t="shared" si="6"/>
        <v>8.75163665779883</v>
      </c>
      <c r="N25" s="26">
        <f t="shared" si="7"/>
        <v>8.7489333798512821</v>
      </c>
      <c r="O25" s="26">
        <f t="shared" si="8"/>
        <v>9.3045926553843366</v>
      </c>
      <c r="P25" s="26">
        <f t="shared" si="9"/>
        <v>8.6395696069120138</v>
      </c>
      <c r="Q25" s="26">
        <f t="shared" si="10"/>
        <v>8.9693015045279942</v>
      </c>
      <c r="R25" s="26">
        <f t="shared" si="11"/>
        <v>9.5665253032837345</v>
      </c>
      <c r="S25" s="26">
        <f t="shared" si="12"/>
        <v>9.0146409807355514</v>
      </c>
      <c r="T25" s="26">
        <f t="shared" si="13"/>
        <v>104.04316512562097</v>
      </c>
    </row>
    <row r="26" spans="2:20">
      <c r="B26" s="17" t="s">
        <v>8</v>
      </c>
      <c r="C26" s="27">
        <v>45176</v>
      </c>
      <c r="D26" s="28">
        <v>47351</v>
      </c>
      <c r="E26" s="29">
        <v>53251</v>
      </c>
      <c r="F26" s="28">
        <v>53701</v>
      </c>
      <c r="G26" s="27">
        <v>60508</v>
      </c>
      <c r="H26" s="27">
        <v>57084</v>
      </c>
      <c r="I26" s="19">
        <f t="shared" si="2"/>
        <v>92527</v>
      </c>
      <c r="J26" s="19">
        <f t="shared" si="3"/>
        <v>106952</v>
      </c>
      <c r="K26" s="19">
        <f t="shared" si="4"/>
        <v>117592</v>
      </c>
      <c r="L26" s="25">
        <f t="shared" si="5"/>
        <v>7.6574683029357926</v>
      </c>
      <c r="M26" s="26">
        <f t="shared" si="6"/>
        <v>7.8978225154075172</v>
      </c>
      <c r="N26" s="26">
        <f t="shared" si="7"/>
        <v>7.7786137931324371</v>
      </c>
      <c r="O26" s="26">
        <f t="shared" si="8"/>
        <v>8.0607611032060795</v>
      </c>
      <c r="P26" s="26">
        <f t="shared" si="9"/>
        <v>7.9940990654372559</v>
      </c>
      <c r="Q26" s="26">
        <f t="shared" si="10"/>
        <v>8.0271514540168027</v>
      </c>
      <c r="R26" s="26">
        <f t="shared" si="11"/>
        <v>8.6429258077924604</v>
      </c>
      <c r="S26" s="26">
        <f t="shared" si="12"/>
        <v>7.997758318739054</v>
      </c>
      <c r="T26" s="26">
        <f t="shared" si="13"/>
        <v>89.548874470742334</v>
      </c>
    </row>
    <row r="27" spans="2:20">
      <c r="B27" s="21" t="s">
        <v>9</v>
      </c>
      <c r="C27" s="22">
        <v>42744</v>
      </c>
      <c r="D27" s="23">
        <v>45770</v>
      </c>
      <c r="E27" s="24">
        <v>45573</v>
      </c>
      <c r="F27" s="23">
        <v>47799</v>
      </c>
      <c r="G27" s="22">
        <v>52610</v>
      </c>
      <c r="H27" s="22">
        <v>52254</v>
      </c>
      <c r="I27" s="19">
        <f t="shared" si="2"/>
        <v>88514</v>
      </c>
      <c r="J27" s="19">
        <f t="shared" si="3"/>
        <v>93372</v>
      </c>
      <c r="K27" s="19">
        <f t="shared" si="4"/>
        <v>104864</v>
      </c>
      <c r="L27" s="25">
        <f t="shared" si="5"/>
        <v>7.2452369652179813</v>
      </c>
      <c r="M27" s="26">
        <f t="shared" si="6"/>
        <v>7.6341225429283872</v>
      </c>
      <c r="N27" s="26">
        <f t="shared" si="7"/>
        <v>7.4412465689509499</v>
      </c>
      <c r="O27" s="26">
        <f t="shared" si="8"/>
        <v>6.8985195725227824</v>
      </c>
      <c r="P27" s="26">
        <f t="shared" si="9"/>
        <v>7.1155088588450006</v>
      </c>
      <c r="Q27" s="26">
        <f t="shared" si="10"/>
        <v>7.0079211755222621</v>
      </c>
      <c r="R27" s="26">
        <f t="shared" si="11"/>
        <v>7.5147803058762701</v>
      </c>
      <c r="S27" s="26">
        <f t="shared" si="12"/>
        <v>7.3210507880910685</v>
      </c>
      <c r="T27" s="26">
        <f t="shared" si="13"/>
        <v>89.176134430913663</v>
      </c>
    </row>
    <row r="28" spans="2:20">
      <c r="B28" s="17" t="s">
        <v>10</v>
      </c>
      <c r="C28" s="27">
        <v>38765</v>
      </c>
      <c r="D28" s="28">
        <v>40800</v>
      </c>
      <c r="E28" s="29">
        <v>39374</v>
      </c>
      <c r="F28" s="28">
        <v>41747</v>
      </c>
      <c r="G28" s="27">
        <v>45376</v>
      </c>
      <c r="H28" s="27">
        <v>47899</v>
      </c>
      <c r="I28" s="19">
        <f t="shared" si="2"/>
        <v>79565</v>
      </c>
      <c r="J28" s="19">
        <f t="shared" si="3"/>
        <v>81121</v>
      </c>
      <c r="K28" s="19">
        <f t="shared" si="4"/>
        <v>93275</v>
      </c>
      <c r="L28" s="25">
        <f t="shared" si="5"/>
        <v>6.5707844599633871</v>
      </c>
      <c r="M28" s="26">
        <f t="shared" si="6"/>
        <v>6.8051605801065813</v>
      </c>
      <c r="N28" s="26">
        <f t="shared" si="7"/>
        <v>6.6889168183404024</v>
      </c>
      <c r="O28" s="26">
        <f t="shared" si="8"/>
        <v>5.9601586388544101</v>
      </c>
      <c r="P28" s="26">
        <f t="shared" si="9"/>
        <v>6.2145891824139055</v>
      </c>
      <c r="Q28" s="26">
        <f t="shared" si="10"/>
        <v>6.0884373653722896</v>
      </c>
      <c r="R28" s="26">
        <f t="shared" si="11"/>
        <v>6.481480158894537</v>
      </c>
      <c r="S28" s="26">
        <f t="shared" si="12"/>
        <v>6.7108931698774077</v>
      </c>
      <c r="T28" s="26">
        <f t="shared" si="13"/>
        <v>88.948542874580411</v>
      </c>
    </row>
    <row r="29" spans="2:20">
      <c r="B29" s="21" t="s">
        <v>11</v>
      </c>
      <c r="C29" s="22">
        <v>32178</v>
      </c>
      <c r="D29" s="23">
        <v>33972</v>
      </c>
      <c r="E29" s="24">
        <v>36794</v>
      </c>
      <c r="F29" s="23">
        <v>40302</v>
      </c>
      <c r="G29" s="22">
        <v>39533</v>
      </c>
      <c r="H29" s="22">
        <v>42044</v>
      </c>
      <c r="I29" s="19">
        <f t="shared" si="2"/>
        <v>66150</v>
      </c>
      <c r="J29" s="19">
        <f t="shared" si="3"/>
        <v>77096</v>
      </c>
      <c r="K29" s="19">
        <f t="shared" si="4"/>
        <v>81577</v>
      </c>
      <c r="L29" s="25">
        <f t="shared" si="5"/>
        <v>5.4542680859719308</v>
      </c>
      <c r="M29" s="26">
        <f t="shared" si="6"/>
        <v>5.6662969418475679</v>
      </c>
      <c r="N29" s="26">
        <f t="shared" si="7"/>
        <v>5.5611367753813559</v>
      </c>
      <c r="O29" s="26">
        <f t="shared" si="8"/>
        <v>5.5696164209379067</v>
      </c>
      <c r="P29" s="26">
        <f t="shared" si="9"/>
        <v>5.9994819562997392</v>
      </c>
      <c r="Q29" s="26">
        <f t="shared" si="10"/>
        <v>5.786345916849422</v>
      </c>
      <c r="R29" s="26">
        <f t="shared" si="11"/>
        <v>5.6468696033492982</v>
      </c>
      <c r="S29" s="26">
        <f t="shared" si="12"/>
        <v>5.8905779334500874</v>
      </c>
      <c r="T29" s="26">
        <f t="shared" si="13"/>
        <v>87.4585901902975</v>
      </c>
    </row>
    <row r="30" spans="2:20">
      <c r="B30" s="17" t="s">
        <v>12</v>
      </c>
      <c r="C30" s="27">
        <v>26283</v>
      </c>
      <c r="D30" s="28">
        <v>27052</v>
      </c>
      <c r="E30" s="29">
        <v>36376</v>
      </c>
      <c r="F30" s="28">
        <v>39711</v>
      </c>
      <c r="G30" s="27">
        <v>35597</v>
      </c>
      <c r="H30" s="27">
        <v>39064</v>
      </c>
      <c r="I30" s="19">
        <f t="shared" si="2"/>
        <v>53335</v>
      </c>
      <c r="J30" s="19">
        <f t="shared" si="3"/>
        <v>76087</v>
      </c>
      <c r="K30" s="19">
        <f t="shared" si="4"/>
        <v>74661</v>
      </c>
      <c r="L30" s="25">
        <f t="shared" si="5"/>
        <v>4.4550477998508375</v>
      </c>
      <c r="M30" s="26">
        <f t="shared" si="6"/>
        <v>4.5120883336530202</v>
      </c>
      <c r="N30" s="26">
        <f t="shared" si="7"/>
        <v>4.4837978823123903</v>
      </c>
      <c r="O30" s="26">
        <f t="shared" si="8"/>
        <v>5.5063425267173258</v>
      </c>
      <c r="P30" s="26">
        <f t="shared" si="9"/>
        <v>5.9115038451347068</v>
      </c>
      <c r="Q30" s="26">
        <f t="shared" si="10"/>
        <v>5.7106166568346222</v>
      </c>
      <c r="R30" s="26">
        <f t="shared" si="11"/>
        <v>5.0846537644607022</v>
      </c>
      <c r="S30" s="26">
        <f t="shared" si="12"/>
        <v>5.4730647985989496</v>
      </c>
      <c r="T30" s="26">
        <f t="shared" si="13"/>
        <v>91.522120205450065</v>
      </c>
    </row>
    <row r="31" spans="2:20">
      <c r="B31" s="21" t="s">
        <v>13</v>
      </c>
      <c r="C31" s="22">
        <v>20936</v>
      </c>
      <c r="D31" s="23">
        <v>21372</v>
      </c>
      <c r="E31" s="24">
        <v>32356</v>
      </c>
      <c r="F31" s="23">
        <v>34919</v>
      </c>
      <c r="G31" s="22">
        <v>35291</v>
      </c>
      <c r="H31" s="22">
        <v>39452</v>
      </c>
      <c r="I31" s="19">
        <f t="shared" si="2"/>
        <v>42308</v>
      </c>
      <c r="J31" s="19">
        <f t="shared" si="3"/>
        <v>67275</v>
      </c>
      <c r="K31" s="19">
        <f t="shared" si="4"/>
        <v>74743</v>
      </c>
      <c r="L31" s="25">
        <f t="shared" si="5"/>
        <v>3.5487151671299748</v>
      </c>
      <c r="M31" s="26">
        <f t="shared" si="6"/>
        <v>3.5647032332852415</v>
      </c>
      <c r="N31" s="26">
        <f t="shared" si="7"/>
        <v>3.5567736159158638</v>
      </c>
      <c r="O31" s="26">
        <f t="shared" si="8"/>
        <v>4.8978232569404501</v>
      </c>
      <c r="P31" s="26">
        <f t="shared" si="9"/>
        <v>5.1981517153498729</v>
      </c>
      <c r="Q31" s="26">
        <f t="shared" si="10"/>
        <v>5.0492427824536277</v>
      </c>
      <c r="R31" s="26">
        <f t="shared" si="11"/>
        <v>5.040944911132474</v>
      </c>
      <c r="S31" s="26">
        <f t="shared" si="12"/>
        <v>5.5274255691768825</v>
      </c>
      <c r="T31" s="26">
        <f t="shared" si="13"/>
        <v>100.109829763866</v>
      </c>
    </row>
    <row r="32" spans="2:20">
      <c r="B32" s="17" t="s">
        <v>14</v>
      </c>
      <c r="C32" s="27">
        <v>16359</v>
      </c>
      <c r="D32" s="28">
        <v>16877</v>
      </c>
      <c r="E32" s="29">
        <v>26171</v>
      </c>
      <c r="F32" s="28">
        <v>28389</v>
      </c>
      <c r="G32" s="27">
        <v>32446</v>
      </c>
      <c r="H32" s="27">
        <v>35920</v>
      </c>
      <c r="I32" s="19">
        <f t="shared" si="2"/>
        <v>33236</v>
      </c>
      <c r="J32" s="19">
        <f t="shared" si="3"/>
        <v>54560</v>
      </c>
      <c r="K32" s="19">
        <f t="shared" si="4"/>
        <v>68366</v>
      </c>
      <c r="L32" s="25">
        <f t="shared" si="5"/>
        <v>2.7728998576174653</v>
      </c>
      <c r="M32" s="26">
        <f t="shared" si="6"/>
        <v>2.814968017413205</v>
      </c>
      <c r="N32" s="26">
        <f t="shared" si="7"/>
        <v>2.7941034295778495</v>
      </c>
      <c r="O32" s="26">
        <f t="shared" si="8"/>
        <v>3.9615815446096088</v>
      </c>
      <c r="P32" s="26">
        <f t="shared" si="9"/>
        <v>4.2260754616990051</v>
      </c>
      <c r="Q32" s="26">
        <f t="shared" si="10"/>
        <v>4.0949340202254918</v>
      </c>
      <c r="R32" s="26">
        <f t="shared" si="11"/>
        <v>4.6345668466919117</v>
      </c>
      <c r="S32" s="26">
        <f t="shared" si="12"/>
        <v>5.032574430823118</v>
      </c>
      <c r="T32" s="26">
        <f t="shared" si="13"/>
        <v>91.468097346908735</v>
      </c>
    </row>
    <row r="33" spans="2:20">
      <c r="B33" s="21" t="s">
        <v>15</v>
      </c>
      <c r="C33" s="22">
        <v>13953</v>
      </c>
      <c r="D33" s="23">
        <v>14985</v>
      </c>
      <c r="E33" s="24">
        <v>20447</v>
      </c>
      <c r="F33" s="23">
        <v>22043</v>
      </c>
      <c r="G33" s="22">
        <v>25743</v>
      </c>
      <c r="H33" s="22">
        <v>29308</v>
      </c>
      <c r="I33" s="19">
        <f t="shared" si="2"/>
        <v>28938</v>
      </c>
      <c r="J33" s="19">
        <f t="shared" si="3"/>
        <v>42490</v>
      </c>
      <c r="K33" s="19">
        <f t="shared" si="4"/>
        <v>55051</v>
      </c>
      <c r="L33" s="25">
        <f t="shared" si="5"/>
        <v>2.3650755983456504</v>
      </c>
      <c r="M33" s="26">
        <f t="shared" si="6"/>
        <v>2.4993953748259097</v>
      </c>
      <c r="N33" s="26">
        <f t="shared" si="7"/>
        <v>2.4327766591985744</v>
      </c>
      <c r="O33" s="26">
        <f t="shared" si="8"/>
        <v>3.0951227634646243</v>
      </c>
      <c r="P33" s="26">
        <f t="shared" si="9"/>
        <v>3.2813900243837812</v>
      </c>
      <c r="Q33" s="26">
        <f t="shared" si="10"/>
        <v>3.189034943537044</v>
      </c>
      <c r="R33" s="26">
        <f t="shared" si="11"/>
        <v>3.6771144157797533</v>
      </c>
      <c r="S33" s="26">
        <f t="shared" si="12"/>
        <v>4.1061996497373032</v>
      </c>
      <c r="T33" s="26">
        <f t="shared" si="13"/>
        <v>80.523944650849828</v>
      </c>
    </row>
    <row r="34" spans="2:20">
      <c r="B34" s="17" t="s">
        <v>16</v>
      </c>
      <c r="C34" s="27">
        <v>10867</v>
      </c>
      <c r="D34" s="28">
        <v>12167</v>
      </c>
      <c r="E34" s="29">
        <v>15077</v>
      </c>
      <c r="F34" s="28">
        <v>16647</v>
      </c>
      <c r="G34" s="27">
        <v>19571</v>
      </c>
      <c r="H34" s="27">
        <v>22389</v>
      </c>
      <c r="I34" s="19">
        <f t="shared" si="2"/>
        <v>23034</v>
      </c>
      <c r="J34" s="19">
        <f t="shared" si="3"/>
        <v>31724</v>
      </c>
      <c r="K34" s="19">
        <f t="shared" si="4"/>
        <v>41960</v>
      </c>
      <c r="L34" s="25">
        <f t="shared" si="5"/>
        <v>1.841989287409316</v>
      </c>
      <c r="M34" s="26">
        <f t="shared" si="6"/>
        <v>2.0293722739744307</v>
      </c>
      <c r="N34" s="26">
        <f t="shared" si="7"/>
        <v>1.9364357442801838</v>
      </c>
      <c r="O34" s="26">
        <f t="shared" si="8"/>
        <v>2.2822500075686478</v>
      </c>
      <c r="P34" s="26">
        <f t="shared" si="9"/>
        <v>2.478124562714549</v>
      </c>
      <c r="Q34" s="26">
        <f t="shared" si="10"/>
        <v>2.3810059907924028</v>
      </c>
      <c r="R34" s="26">
        <f t="shared" si="11"/>
        <v>2.7955097009371692</v>
      </c>
      <c r="S34" s="26">
        <f t="shared" si="12"/>
        <v>3.1368126094570932</v>
      </c>
      <c r="T34" s="26">
        <f t="shared" si="13"/>
        <v>76.220232148371508</v>
      </c>
    </row>
    <row r="35" spans="2:20">
      <c r="B35" s="21" t="s">
        <v>17</v>
      </c>
      <c r="C35" s="22">
        <v>8385</v>
      </c>
      <c r="D35" s="23">
        <v>9784</v>
      </c>
      <c r="E35" s="24">
        <v>10678</v>
      </c>
      <c r="F35" s="23">
        <v>12483</v>
      </c>
      <c r="G35" s="22">
        <v>13630</v>
      </c>
      <c r="H35" s="22">
        <v>16208</v>
      </c>
      <c r="I35" s="19">
        <f t="shared" si="2"/>
        <v>18169</v>
      </c>
      <c r="J35" s="19">
        <f t="shared" si="3"/>
        <v>23161</v>
      </c>
      <c r="K35" s="19">
        <f t="shared" si="4"/>
        <v>29838</v>
      </c>
      <c r="L35" s="25">
        <f t="shared" si="5"/>
        <v>1.4212827988338192</v>
      </c>
      <c r="M35" s="26">
        <f t="shared" si="6"/>
        <v>1.6319041940137939</v>
      </c>
      <c r="N35" s="26">
        <f t="shared" si="7"/>
        <v>1.5274420872547825</v>
      </c>
      <c r="O35" s="26">
        <f t="shared" si="8"/>
        <v>1.6163603887257425</v>
      </c>
      <c r="P35" s="26">
        <f t="shared" si="9"/>
        <v>1.858258479988329</v>
      </c>
      <c r="Q35" s="26">
        <f t="shared" si="10"/>
        <v>1.7383205066430096</v>
      </c>
      <c r="R35" s="26">
        <f t="shared" si="11"/>
        <v>1.9469008851756995</v>
      </c>
      <c r="S35" s="26">
        <f t="shared" si="12"/>
        <v>2.2708231173380033</v>
      </c>
      <c r="T35" s="26">
        <f t="shared" si="13"/>
        <v>71.110581506196382</v>
      </c>
    </row>
    <row r="36" spans="2:20">
      <c r="B36" s="17" t="s">
        <v>18</v>
      </c>
      <c r="C36" s="27">
        <v>6246</v>
      </c>
      <c r="D36" s="28">
        <v>7414</v>
      </c>
      <c r="E36" s="29">
        <v>7806</v>
      </c>
      <c r="F36" s="28">
        <v>9846</v>
      </c>
      <c r="G36" s="27">
        <v>8598</v>
      </c>
      <c r="H36" s="27">
        <v>10831</v>
      </c>
      <c r="I36" s="19">
        <f t="shared" si="2"/>
        <v>13660</v>
      </c>
      <c r="J36" s="19">
        <f t="shared" si="3"/>
        <v>17652</v>
      </c>
      <c r="K36" s="19">
        <f t="shared" si="4"/>
        <v>19429</v>
      </c>
      <c r="L36" s="25">
        <f t="shared" si="5"/>
        <v>1.0587158451420435</v>
      </c>
      <c r="M36" s="26">
        <f t="shared" si="6"/>
        <v>1.2366044250223087</v>
      </c>
      <c r="N36" s="26">
        <f t="shared" si="7"/>
        <v>1.1483768458308288</v>
      </c>
      <c r="O36" s="26">
        <f t="shared" si="8"/>
        <v>1.1816172686264419</v>
      </c>
      <c r="P36" s="26">
        <f t="shared" si="9"/>
        <v>1.4657064002215083</v>
      </c>
      <c r="Q36" s="26">
        <f t="shared" si="10"/>
        <v>1.3248492544908426</v>
      </c>
      <c r="R36" s="26">
        <f t="shared" si="11"/>
        <v>1.2281330748892638</v>
      </c>
      <c r="S36" s="26">
        <f t="shared" si="12"/>
        <v>1.5174781085814362</v>
      </c>
      <c r="T36" s="26">
        <f t="shared" si="13"/>
        <v>65.114954085394459</v>
      </c>
    </row>
    <row r="37" spans="2:20">
      <c r="B37" s="30" t="s">
        <v>19</v>
      </c>
      <c r="C37" s="31">
        <v>5526</v>
      </c>
      <c r="D37" s="32">
        <v>6722</v>
      </c>
      <c r="E37" s="33">
        <v>7652</v>
      </c>
      <c r="F37" s="32">
        <v>9936</v>
      </c>
      <c r="G37" s="31">
        <v>8597</v>
      </c>
      <c r="H37" s="31">
        <v>11661</v>
      </c>
      <c r="I37" s="19">
        <f t="shared" si="2"/>
        <v>12248</v>
      </c>
      <c r="J37" s="19">
        <f>(E37+F37)</f>
        <v>17588</v>
      </c>
      <c r="K37" s="19">
        <f t="shared" si="4"/>
        <v>20258</v>
      </c>
      <c r="L37" s="25">
        <f t="shared" si="5"/>
        <v>0.93667367279137581</v>
      </c>
      <c r="M37" s="26">
        <f t="shared" si="6"/>
        <v>1.1211835642028538</v>
      </c>
      <c r="N37" s="26">
        <f>(I37/$I$20)*100</f>
        <v>1.0296720064228397</v>
      </c>
      <c r="O37" s="26">
        <f t="shared" si="8"/>
        <v>1.1583058339135963</v>
      </c>
      <c r="P37" s="26">
        <f t="shared" si="9"/>
        <v>1.4791040821248129</v>
      </c>
      <c r="Q37" s="26">
        <f t="shared" si="10"/>
        <v>1.3200458128248891</v>
      </c>
      <c r="R37" s="26">
        <f t="shared" si="11"/>
        <v>1.2279902354993022</v>
      </c>
      <c r="S37" s="26">
        <f t="shared" si="12"/>
        <v>1.6337653239929948</v>
      </c>
      <c r="T37" s="26">
        <f t="shared" si="13"/>
        <v>104.26681764372844</v>
      </c>
    </row>
    <row r="40" spans="2:20">
      <c r="M40" s="8">
        <v>31.01</v>
      </c>
      <c r="N40" s="8">
        <v>27.36</v>
      </c>
      <c r="O40" s="8">
        <f>(M40-N40)</f>
        <v>3.6500000000000021</v>
      </c>
    </row>
    <row r="41" spans="2:20">
      <c r="M41" s="8">
        <v>6.25</v>
      </c>
      <c r="N41" s="8">
        <v>7.15</v>
      </c>
      <c r="O41" s="34">
        <f>(N41-M41)</f>
        <v>0.90000000000000036</v>
      </c>
    </row>
    <row r="49" spans="2:8">
      <c r="B49" s="35"/>
      <c r="C49" s="35"/>
      <c r="D49" s="35"/>
      <c r="E49" s="35"/>
      <c r="F49" s="35"/>
      <c r="G49" s="35"/>
      <c r="H49" s="35"/>
    </row>
    <row r="50" spans="2:8">
      <c r="B50" s="35"/>
      <c r="C50" s="35"/>
      <c r="D50" s="35"/>
      <c r="E50" s="35"/>
      <c r="F50" s="35"/>
      <c r="G50" s="35"/>
      <c r="H50" s="35"/>
    </row>
    <row r="51" spans="2:8">
      <c r="B51" s="35"/>
      <c r="C51" s="35"/>
      <c r="D51" s="35"/>
      <c r="E51" s="35"/>
      <c r="F51" s="35"/>
      <c r="G51" s="35"/>
      <c r="H51" s="35"/>
    </row>
    <row r="52" spans="2:8">
      <c r="B52" s="35"/>
      <c r="C52" s="35"/>
      <c r="D52" s="35"/>
      <c r="E52" s="35"/>
      <c r="F52" s="35"/>
      <c r="G52" s="35"/>
      <c r="H52" s="35"/>
    </row>
    <row r="53" spans="2:8">
      <c r="B53" s="35"/>
      <c r="C53" s="35"/>
      <c r="D53" s="35"/>
      <c r="E53" s="35"/>
      <c r="F53" s="35"/>
      <c r="G53" s="35"/>
      <c r="H53" s="35"/>
    </row>
    <row r="54" spans="2:8">
      <c r="B54" s="35"/>
      <c r="C54" s="35"/>
      <c r="D54" s="35"/>
      <c r="E54" s="35"/>
      <c r="F54" s="35"/>
      <c r="G54" s="35"/>
      <c r="H54" s="35"/>
    </row>
    <row r="55" spans="2:8">
      <c r="B55" s="35"/>
      <c r="C55" s="35"/>
      <c r="D55" s="35"/>
      <c r="E55" s="35"/>
      <c r="F55" s="35"/>
      <c r="G55" s="35"/>
      <c r="H55" s="35"/>
    </row>
    <row r="56" spans="2:8">
      <c r="B56" s="35"/>
      <c r="C56" s="35"/>
      <c r="D56" s="35"/>
      <c r="E56" s="35"/>
      <c r="F56" s="35"/>
      <c r="G56" s="35"/>
      <c r="H56" s="35"/>
    </row>
    <row r="57" spans="2:8">
      <c r="B57" s="35"/>
      <c r="C57" s="35"/>
      <c r="D57" s="35"/>
      <c r="E57" s="35"/>
      <c r="F57" s="35"/>
      <c r="G57" s="35"/>
      <c r="H57" s="35"/>
    </row>
    <row r="58" spans="2:8">
      <c r="B58" s="35"/>
      <c r="C58" s="35"/>
      <c r="D58" s="35"/>
      <c r="E58" s="35"/>
      <c r="F58" s="35"/>
      <c r="G58" s="35"/>
      <c r="H58" s="35"/>
    </row>
    <row r="59" spans="2:8">
      <c r="B59" s="35"/>
      <c r="C59" s="35"/>
      <c r="D59" s="35"/>
      <c r="E59" s="35"/>
      <c r="F59" s="35"/>
      <c r="G59" s="35"/>
      <c r="H59" s="35"/>
    </row>
    <row r="60" spans="2:8">
      <c r="B60" s="35"/>
      <c r="C60" s="35"/>
      <c r="D60" s="35"/>
      <c r="E60" s="35"/>
      <c r="F60" s="35"/>
      <c r="G60" s="35"/>
      <c r="H60" s="35"/>
    </row>
    <row r="61" spans="2:8">
      <c r="B61" s="35"/>
      <c r="C61" s="35"/>
      <c r="D61" s="35"/>
      <c r="E61" s="35"/>
      <c r="F61" s="35"/>
      <c r="G61" s="35"/>
      <c r="H61" s="35"/>
    </row>
    <row r="62" spans="2:8">
      <c r="B62" s="35"/>
      <c r="C62" s="35"/>
      <c r="D62" s="35"/>
      <c r="E62" s="35"/>
      <c r="F62" s="35"/>
      <c r="G62" s="35"/>
      <c r="H62" s="35"/>
    </row>
    <row r="63" spans="2:8">
      <c r="B63" s="35"/>
      <c r="C63" s="35"/>
      <c r="D63" s="35"/>
      <c r="E63" s="35"/>
      <c r="F63" s="35"/>
      <c r="G63" s="35"/>
      <c r="H63" s="35"/>
    </row>
    <row r="64" spans="2:8">
      <c r="B64" s="35"/>
      <c r="C64" s="35"/>
      <c r="D64" s="35"/>
      <c r="E64" s="35"/>
      <c r="F64" s="35"/>
      <c r="G64" s="35"/>
      <c r="H64" s="35"/>
    </row>
    <row r="65" spans="2:8">
      <c r="B65" s="35"/>
      <c r="C65" s="35"/>
      <c r="D65" s="35"/>
      <c r="E65" s="35"/>
      <c r="F65" s="35"/>
      <c r="G65" s="35"/>
      <c r="H65" s="35"/>
    </row>
  </sheetData>
  <mergeCells count="12">
    <mergeCell ref="A2:A5"/>
    <mergeCell ref="B17:B19"/>
    <mergeCell ref="B2:H2"/>
    <mergeCell ref="B3:H3"/>
    <mergeCell ref="S18:T18"/>
    <mergeCell ref="C18:D18"/>
    <mergeCell ref="E18:F18"/>
    <mergeCell ref="P18:Q18"/>
    <mergeCell ref="L17:Q17"/>
    <mergeCell ref="L18:N18"/>
    <mergeCell ref="G18:H18"/>
    <mergeCell ref="C17:H17"/>
  </mergeCells>
  <phoneticPr fontId="2" type="noConversion"/>
  <dataValidations disablePrompts="1" count="2">
    <dataValidation type="list" allowBlank="1" showInputMessage="1" showErrorMessage="1" sqref="B14">
      <formula1>#REF!</formula1>
    </dataValidation>
    <dataValidation type="list" allowBlank="1" showInputMessage="1" showErrorMessage="1" sqref="B15">
      <formula1>#REF!</formula1>
    </dataValidation>
  </dataValidations>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theme="1" tint="0.499984740745262"/>
  </sheetPr>
  <dimension ref="A2:BI52"/>
  <sheetViews>
    <sheetView topLeftCell="A7" zoomScale="70" zoomScaleNormal="70" workbookViewId="0">
      <selection activeCell="C14" sqref="C14"/>
    </sheetView>
  </sheetViews>
  <sheetFormatPr baseColWidth="10" defaultColWidth="9.140625" defaultRowHeight="13.5"/>
  <cols>
    <col min="1" max="1" width="37.7109375" style="1" bestFit="1" customWidth="1"/>
    <col min="2" max="2" width="12.85546875" style="1" customWidth="1"/>
    <col min="3" max="3" width="12.7109375" style="1" bestFit="1" customWidth="1"/>
    <col min="4" max="4" width="12.7109375" style="1" customWidth="1"/>
    <col min="5" max="5" width="22.140625" style="1" bestFit="1" customWidth="1"/>
    <col min="6" max="6" width="9.85546875" style="1" bestFit="1" customWidth="1"/>
    <col min="7" max="15" width="9.140625" style="1"/>
    <col min="16" max="54" width="9.140625" style="1" customWidth="1"/>
    <col min="55" max="55" width="9.28515625" style="1" bestFit="1" customWidth="1"/>
    <col min="56" max="61" width="10.7109375" style="1" bestFit="1" customWidth="1"/>
    <col min="62" max="16384" width="9.140625" style="1"/>
  </cols>
  <sheetData>
    <row r="2" spans="1:61" ht="18">
      <c r="A2" s="83" t="s">
        <v>34</v>
      </c>
      <c r="B2" s="83"/>
      <c r="C2" s="83"/>
      <c r="D2" s="83"/>
      <c r="E2" s="83"/>
      <c r="F2" s="83"/>
      <c r="G2" s="83"/>
      <c r="H2" s="83"/>
      <c r="I2" s="83"/>
      <c r="J2" s="83"/>
      <c r="K2" s="83"/>
      <c r="L2" s="83"/>
      <c r="M2" s="83"/>
      <c r="N2" s="83"/>
      <c r="O2" s="83"/>
      <c r="P2" s="83"/>
      <c r="Q2" s="83"/>
      <c r="R2" s="83"/>
      <c r="S2" s="83"/>
      <c r="T2" s="83"/>
      <c r="U2" s="83"/>
      <c r="V2" s="83"/>
      <c r="W2" s="83"/>
      <c r="X2" s="83"/>
      <c r="Y2" s="83"/>
      <c r="Z2" s="83"/>
      <c r="AA2" s="83"/>
    </row>
    <row r="3" spans="1:61" ht="18">
      <c r="A3" s="83" t="s">
        <v>33</v>
      </c>
      <c r="B3" s="83"/>
      <c r="C3" s="83"/>
      <c r="D3" s="83"/>
      <c r="E3" s="83"/>
      <c r="F3" s="83"/>
      <c r="G3" s="83"/>
      <c r="H3" s="83"/>
      <c r="I3" s="83"/>
      <c r="J3" s="83"/>
      <c r="K3" s="83"/>
      <c r="L3" s="83"/>
      <c r="M3" s="83"/>
      <c r="N3" s="83"/>
      <c r="O3" s="83"/>
      <c r="P3" s="83"/>
      <c r="Q3" s="83"/>
      <c r="R3" s="83"/>
      <c r="S3" s="83"/>
      <c r="T3" s="83"/>
      <c r="U3" s="83"/>
      <c r="V3" s="83"/>
      <c r="W3" s="83"/>
      <c r="X3" s="83"/>
      <c r="Y3" s="83"/>
      <c r="Z3" s="83"/>
      <c r="AA3" s="83"/>
    </row>
    <row r="4" spans="1:61" ht="18">
      <c r="A4" s="6"/>
      <c r="C4" s="5"/>
      <c r="D4" s="5"/>
      <c r="E4" s="5"/>
      <c r="F4" s="5"/>
      <c r="G4" s="5"/>
      <c r="H4" s="5"/>
      <c r="I4" s="5"/>
      <c r="J4" s="5"/>
      <c r="K4" s="5"/>
      <c r="L4" s="5"/>
    </row>
    <row r="5" spans="1:61">
      <c r="A5" s="6"/>
      <c r="B5" s="2"/>
      <c r="C5" s="3"/>
      <c r="D5" s="3"/>
    </row>
    <row r="8" spans="1:61">
      <c r="R8" s="93"/>
      <c r="S8" s="93"/>
      <c r="T8" s="93"/>
      <c r="U8" s="93"/>
    </row>
    <row r="9" spans="1:61">
      <c r="R9" s="93"/>
      <c r="S9" s="93"/>
      <c r="T9" s="93"/>
      <c r="U9" s="93"/>
    </row>
    <row r="10" spans="1:61" ht="14.25" thickBot="1"/>
    <row r="11" spans="1:61" ht="15.75">
      <c r="BC11" s="36"/>
      <c r="BD11" s="97">
        <v>2005</v>
      </c>
      <c r="BE11" s="97"/>
      <c r="BF11" s="98">
        <v>2015</v>
      </c>
      <c r="BG11" s="98"/>
      <c r="BH11" s="97">
        <v>2020</v>
      </c>
      <c r="BI11" s="99"/>
    </row>
    <row r="12" spans="1:61" ht="15.75">
      <c r="A12" s="94" t="s">
        <v>38</v>
      </c>
      <c r="B12" s="96" t="s">
        <v>35</v>
      </c>
      <c r="C12" s="96"/>
      <c r="D12" s="96"/>
      <c r="BC12" s="37" t="s">
        <v>0</v>
      </c>
      <c r="BD12" s="38" t="s">
        <v>1</v>
      </c>
      <c r="BE12" s="38" t="s">
        <v>2</v>
      </c>
      <c r="BF12" s="38" t="s">
        <v>1</v>
      </c>
      <c r="BG12" s="38" t="s">
        <v>2</v>
      </c>
      <c r="BH12" s="38" t="s">
        <v>1</v>
      </c>
      <c r="BI12" s="39" t="s">
        <v>2</v>
      </c>
    </row>
    <row r="13" spans="1:61" ht="15.75">
      <c r="A13" s="95"/>
      <c r="B13" s="40">
        <f>'Datos piramide'!C18</f>
        <v>2005</v>
      </c>
      <c r="C13" s="40">
        <v>2015</v>
      </c>
      <c r="D13" s="41">
        <v>2020</v>
      </c>
      <c r="BC13" s="42"/>
      <c r="BD13" s="43"/>
      <c r="BE13" s="43"/>
      <c r="BF13" s="44"/>
      <c r="BG13" s="44"/>
      <c r="BH13" s="43"/>
      <c r="BI13" s="45"/>
    </row>
    <row r="14" spans="1:61" ht="15.75">
      <c r="A14" s="46" t="s">
        <v>22</v>
      </c>
      <c r="B14" s="47">
        <f>BD14+BE14</f>
        <v>1189505</v>
      </c>
      <c r="C14" s="47">
        <f>BF14+BG14</f>
        <v>1332378</v>
      </c>
      <c r="D14" s="47">
        <f>BH14+BI14</f>
        <v>1413837</v>
      </c>
      <c r="E14" s="48"/>
      <c r="S14" s="49"/>
      <c r="BC14" s="42" t="s">
        <v>0</v>
      </c>
      <c r="BD14" s="50">
        <f>'Datos piramide'!C20</f>
        <v>589960</v>
      </c>
      <c r="BE14" s="50">
        <f>'Datos piramide'!D20</f>
        <v>599545</v>
      </c>
      <c r="BF14" s="51">
        <f>'Datos piramide'!E20</f>
        <v>660620</v>
      </c>
      <c r="BG14" s="51">
        <f>'Datos piramide'!F20</f>
        <v>671758</v>
      </c>
      <c r="BH14" s="50">
        <f>'Datos piramide'!G20</f>
        <v>700087</v>
      </c>
      <c r="BI14" s="52">
        <f>'Datos piramide'!H20</f>
        <v>713750</v>
      </c>
    </row>
    <row r="15" spans="1:61" ht="15.75">
      <c r="A15" s="53" t="s">
        <v>23</v>
      </c>
      <c r="B15" s="54">
        <f>BD14</f>
        <v>589960</v>
      </c>
      <c r="C15" s="54">
        <f>BF14</f>
        <v>660620</v>
      </c>
      <c r="D15" s="54">
        <f>BH14</f>
        <v>700087</v>
      </c>
      <c r="BC15" s="42" t="s">
        <v>3</v>
      </c>
      <c r="BD15" s="50">
        <f>'Datos piramide'!C21</f>
        <v>74942</v>
      </c>
      <c r="BE15" s="50">
        <f>'Datos piramide'!D21</f>
        <v>72106</v>
      </c>
      <c r="BF15" s="51">
        <f>'Datos piramide'!E21</f>
        <v>64765</v>
      </c>
      <c r="BG15" s="51">
        <f>'Datos piramide'!F21</f>
        <v>61978</v>
      </c>
      <c r="BH15" s="50">
        <f>'Datos piramide'!G21</f>
        <v>65923</v>
      </c>
      <c r="BI15" s="52">
        <f>'Datos piramide'!H21</f>
        <v>62503</v>
      </c>
    </row>
    <row r="16" spans="1:61" ht="15.75">
      <c r="A16" s="46" t="s">
        <v>24</v>
      </c>
      <c r="B16" s="47">
        <f>BE14</f>
        <v>599545</v>
      </c>
      <c r="C16" s="47">
        <f>BG14</f>
        <v>671758</v>
      </c>
      <c r="D16" s="47">
        <f>BI14</f>
        <v>713750</v>
      </c>
      <c r="BC16" s="42" t="s">
        <v>4</v>
      </c>
      <c r="BD16" s="50">
        <f>'Datos piramide'!C22</f>
        <v>71436</v>
      </c>
      <c r="BE16" s="50">
        <f>'Datos piramide'!D22</f>
        <v>67200</v>
      </c>
      <c r="BF16" s="51">
        <f>'Datos piramide'!E22</f>
        <v>64867</v>
      </c>
      <c r="BG16" s="51">
        <f>'Datos piramide'!F22</f>
        <v>62571</v>
      </c>
      <c r="BH16" s="50">
        <f>'Datos piramide'!G22</f>
        <v>62478</v>
      </c>
      <c r="BI16" s="52">
        <f>'Datos piramide'!H22</f>
        <v>59960</v>
      </c>
    </row>
    <row r="17" spans="1:61" ht="15.75">
      <c r="A17" s="53" t="s">
        <v>39</v>
      </c>
      <c r="B17" s="55">
        <f>B15/B16*100</f>
        <v>98.401287643129379</v>
      </c>
      <c r="C17" s="55">
        <f>C15/C16*100</f>
        <v>98.341962432899948</v>
      </c>
      <c r="D17" s="56">
        <f>D15/D16*100</f>
        <v>98.08574430823117</v>
      </c>
      <c r="F17" s="57">
        <f>ROUND(B17,0)</f>
        <v>98</v>
      </c>
      <c r="G17" s="57">
        <f>ROUND(C17,0)</f>
        <v>98</v>
      </c>
      <c r="BC17" s="42" t="s">
        <v>5</v>
      </c>
      <c r="BD17" s="50">
        <f>'Datos piramide'!C23</f>
        <v>65616</v>
      </c>
      <c r="BE17" s="50">
        <f>'Datos piramide'!D23</f>
        <v>63791</v>
      </c>
      <c r="BF17" s="51">
        <f>'Datos piramide'!E23</f>
        <v>68939</v>
      </c>
      <c r="BG17" s="51">
        <f>'Datos piramide'!F23</f>
        <v>66262</v>
      </c>
      <c r="BH17" s="50">
        <f>'Datos piramide'!G23</f>
        <v>62841</v>
      </c>
      <c r="BI17" s="52">
        <f>'Datos piramide'!H23</f>
        <v>60989</v>
      </c>
    </row>
    <row r="18" spans="1:61" ht="15.75">
      <c r="A18" s="46" t="s">
        <v>40</v>
      </c>
      <c r="B18" s="58">
        <f>SUM(BD15:BE15)/SUM(BE18:BE24)*100</f>
        <v>47.878564893350308</v>
      </c>
      <c r="C18" s="58">
        <f>SUM(BF15:BG15)/SUM(BG18:BG24)*100</f>
        <v>36.558652836588941</v>
      </c>
      <c r="D18" s="58">
        <f>SUM(BH15:BI15)/SUM(BI18:BI24)*100</f>
        <v>35.230667518907957</v>
      </c>
      <c r="F18" s="57">
        <f t="shared" ref="F18:F26" si="0">ROUND(B18,0)</f>
        <v>48</v>
      </c>
      <c r="G18" s="57">
        <f t="shared" ref="G18:G26" si="1">ROUND(C18,0)</f>
        <v>37</v>
      </c>
      <c r="BC18" s="42" t="s">
        <v>6</v>
      </c>
      <c r="BD18" s="50">
        <f>'Datos piramide'!C24</f>
        <v>58949</v>
      </c>
      <c r="BE18" s="50">
        <f>'Datos piramide'!D24</f>
        <v>59712</v>
      </c>
      <c r="BF18" s="51">
        <f>'Datos piramide'!E24</f>
        <v>69026</v>
      </c>
      <c r="BG18" s="51">
        <f>'Datos piramide'!F24</f>
        <v>65387</v>
      </c>
      <c r="BH18" s="50">
        <f>'Datos piramide'!G24</f>
        <v>64371</v>
      </c>
      <c r="BI18" s="52">
        <f>'Datos piramide'!H24</f>
        <v>61842</v>
      </c>
    </row>
    <row r="19" spans="1:61" ht="15.75">
      <c r="A19" s="53" t="s">
        <v>25</v>
      </c>
      <c r="B19" s="56">
        <f>SUM(BD15:BE17)/B14*100</f>
        <v>34.896112248372226</v>
      </c>
      <c r="C19" s="56">
        <f>SUM(BF15:BG17)/C14*100</f>
        <v>29.224589418318224</v>
      </c>
      <c r="D19" s="56">
        <f>SUM(BH15:BI17)/D14*100</f>
        <v>26.501923489058498</v>
      </c>
      <c r="F19" s="57">
        <f t="shared" si="0"/>
        <v>35</v>
      </c>
      <c r="G19" s="57">
        <f t="shared" si="1"/>
        <v>29</v>
      </c>
      <c r="BC19" s="42" t="s">
        <v>7</v>
      </c>
      <c r="BD19" s="50">
        <f>'Datos piramide'!C25</f>
        <v>51599</v>
      </c>
      <c r="BE19" s="50">
        <f>'Datos piramide'!D25</f>
        <v>52470</v>
      </c>
      <c r="BF19" s="51">
        <f>'Datos piramide'!E25</f>
        <v>61468</v>
      </c>
      <c r="BG19" s="51">
        <f>'Datos piramide'!F25</f>
        <v>58037</v>
      </c>
      <c r="BH19" s="50">
        <f>'Datos piramide'!G25</f>
        <v>66974</v>
      </c>
      <c r="BI19" s="52">
        <f>'Datos piramide'!H25</f>
        <v>64342</v>
      </c>
    </row>
    <row r="20" spans="1:61" ht="15.75">
      <c r="A20" s="46" t="s">
        <v>26</v>
      </c>
      <c r="B20" s="58">
        <f>SUM(BD18:BE20)/B14*100</f>
        <v>26.503209318161758</v>
      </c>
      <c r="C20" s="58">
        <f>SUM(BF18:BG20)/C14*100</f>
        <v>27.084656156135871</v>
      </c>
      <c r="D20" s="58">
        <f>SUM(BH18:BI20)/D14*100</f>
        <v>26.532124990363105</v>
      </c>
      <c r="F20" s="57">
        <f t="shared" si="0"/>
        <v>27</v>
      </c>
      <c r="G20" s="57">
        <f t="shared" si="1"/>
        <v>27</v>
      </c>
      <c r="BC20" s="42" t="s">
        <v>8</v>
      </c>
      <c r="BD20" s="50">
        <f>'Datos piramide'!C26</f>
        <v>45176</v>
      </c>
      <c r="BE20" s="50">
        <f>'Datos piramide'!D26</f>
        <v>47351</v>
      </c>
      <c r="BF20" s="51">
        <f>'Datos piramide'!E26</f>
        <v>53251</v>
      </c>
      <c r="BG20" s="51">
        <f>'Datos piramide'!F26</f>
        <v>53701</v>
      </c>
      <c r="BH20" s="50">
        <f>'Datos piramide'!G26</f>
        <v>60508</v>
      </c>
      <c r="BI20" s="52">
        <f>'Datos piramide'!H26</f>
        <v>57084</v>
      </c>
    </row>
    <row r="21" spans="1:61" ht="15.75">
      <c r="A21" s="53" t="s">
        <v>27</v>
      </c>
      <c r="B21" s="56">
        <f>SUM(BD28:BE31)/B14*100</f>
        <v>5.6419266837886344</v>
      </c>
      <c r="C21" s="56">
        <f>SUM(BF28:BG31)/C14*100</f>
        <v>6.7642215647511437</v>
      </c>
      <c r="D21" s="56">
        <f>SUM(BH28:BI31)/D14*100</f>
        <v>7.8852795619296989</v>
      </c>
      <c r="F21" s="57">
        <f t="shared" si="0"/>
        <v>6</v>
      </c>
      <c r="G21" s="57">
        <f t="shared" si="1"/>
        <v>7</v>
      </c>
      <c r="BC21" s="42" t="s">
        <v>9</v>
      </c>
      <c r="BD21" s="50">
        <f>'Datos piramide'!C27</f>
        <v>42744</v>
      </c>
      <c r="BE21" s="50">
        <f>'Datos piramide'!D27</f>
        <v>45770</v>
      </c>
      <c r="BF21" s="51">
        <f>'Datos piramide'!E27</f>
        <v>45573</v>
      </c>
      <c r="BG21" s="51">
        <f>'Datos piramide'!F27</f>
        <v>47799</v>
      </c>
      <c r="BH21" s="50">
        <f>'Datos piramide'!G27</f>
        <v>52610</v>
      </c>
      <c r="BI21" s="52">
        <f>'Datos piramide'!H27</f>
        <v>52254</v>
      </c>
    </row>
    <row r="22" spans="1:61" ht="15.75">
      <c r="A22" s="46" t="s">
        <v>30</v>
      </c>
      <c r="B22" s="58">
        <f>SUM(BD28:BE31)/SUM(BD15:BE17)*100</f>
        <v>16.167780077139714</v>
      </c>
      <c r="C22" s="58">
        <f>SUM(BF28:BG31)/SUM(BF15:BG17)*100</f>
        <v>23.145651314133676</v>
      </c>
      <c r="D22" s="58">
        <f>SUM(BH28:BI31)/SUM(BH15:BI17)*100</f>
        <v>29.753612280954595</v>
      </c>
      <c r="F22" s="57">
        <f t="shared" si="0"/>
        <v>16</v>
      </c>
      <c r="G22" s="57">
        <f t="shared" si="1"/>
        <v>23</v>
      </c>
      <c r="BC22" s="42" t="s">
        <v>10</v>
      </c>
      <c r="BD22" s="50">
        <f>'Datos piramide'!C28</f>
        <v>38765</v>
      </c>
      <c r="BE22" s="50">
        <f>'Datos piramide'!D28</f>
        <v>40800</v>
      </c>
      <c r="BF22" s="51">
        <f>'Datos piramide'!E28</f>
        <v>39374</v>
      </c>
      <c r="BG22" s="51">
        <f>'Datos piramide'!F28</f>
        <v>41747</v>
      </c>
      <c r="BH22" s="50">
        <f>'Datos piramide'!G28</f>
        <v>45376</v>
      </c>
      <c r="BI22" s="52">
        <f>'Datos piramide'!H28</f>
        <v>47899</v>
      </c>
    </row>
    <row r="23" spans="1:61" ht="15.75">
      <c r="A23" s="53" t="s">
        <v>31</v>
      </c>
      <c r="B23" s="55">
        <f>(SUM(BD28:BE31)+SUM(BD15:BE17))/SUM(BD18:BE27)*100</f>
        <v>68.174742649189952</v>
      </c>
      <c r="C23" s="55">
        <f>(SUM(BF28:BG31)+SUM(BF15:BG17))/SUM(BF18:BG27)*100</f>
        <v>56.222687839075313</v>
      </c>
      <c r="D23" s="55">
        <f>(SUM(BH28:BI31)+SUM(BH15:BI17))/SUM(BH18:BI27)*100</f>
        <v>52.40929307999285</v>
      </c>
      <c r="F23" s="57">
        <f t="shared" si="0"/>
        <v>68</v>
      </c>
      <c r="G23" s="57">
        <f t="shared" si="1"/>
        <v>56</v>
      </c>
      <c r="BC23" s="42" t="s">
        <v>11</v>
      </c>
      <c r="BD23" s="50">
        <f>'Datos piramide'!C29</f>
        <v>32178</v>
      </c>
      <c r="BE23" s="50">
        <f>'Datos piramide'!D29</f>
        <v>33972</v>
      </c>
      <c r="BF23" s="51">
        <f>'Datos piramide'!E29</f>
        <v>36794</v>
      </c>
      <c r="BG23" s="51">
        <f>'Datos piramide'!F29</f>
        <v>40302</v>
      </c>
      <c r="BH23" s="50">
        <f>'Datos piramide'!G29</f>
        <v>39533</v>
      </c>
      <c r="BI23" s="52">
        <f>'Datos piramide'!H29</f>
        <v>42044</v>
      </c>
    </row>
    <row r="24" spans="1:61" ht="15.75">
      <c r="A24" s="46" t="s">
        <v>28</v>
      </c>
      <c r="B24" s="59">
        <f>(SUM(BD15:BE17))/SUM(BD18:BE27)*100</f>
        <v>58.686446968272442</v>
      </c>
      <c r="C24" s="59">
        <f>(SUM(BF15:BG17))/SUM(BF18:BG27)*100</f>
        <v>45.655439099230719</v>
      </c>
      <c r="D24" s="59">
        <f>(SUM(BG15:BH17))/SUM(BG18:BH27)*100</f>
        <v>42.903971323460048</v>
      </c>
      <c r="F24" s="57">
        <f t="shared" si="0"/>
        <v>59</v>
      </c>
      <c r="G24" s="57">
        <f t="shared" si="1"/>
        <v>46</v>
      </c>
      <c r="BC24" s="42" t="s">
        <v>12</v>
      </c>
      <c r="BD24" s="50">
        <f>'Datos piramide'!C30</f>
        <v>26283</v>
      </c>
      <c r="BE24" s="50">
        <f>'Datos piramide'!D30</f>
        <v>27052</v>
      </c>
      <c r="BF24" s="51">
        <f>'Datos piramide'!E30</f>
        <v>36376</v>
      </c>
      <c r="BG24" s="51">
        <f>'Datos piramide'!F30</f>
        <v>39711</v>
      </c>
      <c r="BH24" s="50">
        <f>'Datos piramide'!G30</f>
        <v>35597</v>
      </c>
      <c r="BI24" s="52">
        <f>'Datos piramide'!H30</f>
        <v>39064</v>
      </c>
    </row>
    <row r="25" spans="1:61" ht="15.75">
      <c r="A25" s="53" t="s">
        <v>29</v>
      </c>
      <c r="B25" s="55">
        <f>(SUM(BD28:BE31))/SUM(BD18:BE27)*100</f>
        <v>9.4882956809175134</v>
      </c>
      <c r="C25" s="55">
        <f>(SUM(BF28:BG31))/SUM(BF18:BG27)*100</f>
        <v>10.567248739844596</v>
      </c>
      <c r="D25" s="55">
        <f>(SUM(BH28:BI31))/SUM(BH18:BI27)*100</f>
        <v>12.01789883771821</v>
      </c>
      <c r="F25" s="57">
        <f t="shared" si="0"/>
        <v>9</v>
      </c>
      <c r="G25" s="57">
        <f t="shared" si="1"/>
        <v>11</v>
      </c>
      <c r="BC25" s="42" t="s">
        <v>13</v>
      </c>
      <c r="BD25" s="50">
        <f>'Datos piramide'!C31</f>
        <v>20936</v>
      </c>
      <c r="BE25" s="50">
        <f>'Datos piramide'!D31</f>
        <v>21372</v>
      </c>
      <c r="BF25" s="51">
        <f>'Datos piramide'!E31</f>
        <v>32356</v>
      </c>
      <c r="BG25" s="51">
        <f>'Datos piramide'!F31</f>
        <v>34919</v>
      </c>
      <c r="BH25" s="50">
        <f>'Datos piramide'!G31</f>
        <v>35291</v>
      </c>
      <c r="BI25" s="52">
        <f>'Datos piramide'!H31</f>
        <v>39452</v>
      </c>
    </row>
    <row r="26" spans="1:61" ht="15.75">
      <c r="A26" s="60" t="s">
        <v>32</v>
      </c>
      <c r="B26" s="61">
        <f>SUM(BD15:BE18)/SUM(BD21:BE24)*100</f>
        <v>185.61155081999138</v>
      </c>
      <c r="C26" s="61">
        <f>SUM(BF15:BG18)/SUM(BF21:BG24)*100</f>
        <v>159.85149965209536</v>
      </c>
      <c r="D26" s="61">
        <f>SUM(BH15:BI18)/SUM(BH21:BI24)*100</f>
        <v>141.34862025470051</v>
      </c>
      <c r="F26" s="57">
        <f t="shared" si="0"/>
        <v>186</v>
      </c>
      <c r="G26" s="57">
        <f t="shared" si="1"/>
        <v>160</v>
      </c>
      <c r="BC26" s="42" t="s">
        <v>14</v>
      </c>
      <c r="BD26" s="50">
        <f>'Datos piramide'!C32</f>
        <v>16359</v>
      </c>
      <c r="BE26" s="50">
        <f>'Datos piramide'!D32</f>
        <v>16877</v>
      </c>
      <c r="BF26" s="51">
        <f>'Datos piramide'!E32</f>
        <v>26171</v>
      </c>
      <c r="BG26" s="51">
        <f>'Datos piramide'!F32</f>
        <v>28389</v>
      </c>
      <c r="BH26" s="50">
        <f>'Datos piramide'!G32</f>
        <v>32446</v>
      </c>
      <c r="BI26" s="52">
        <f>'Datos piramide'!H32</f>
        <v>35920</v>
      </c>
    </row>
    <row r="27" spans="1:61" ht="15.75">
      <c r="BC27" s="42" t="s">
        <v>15</v>
      </c>
      <c r="BD27" s="50">
        <f>'Datos piramide'!C33</f>
        <v>13953</v>
      </c>
      <c r="BE27" s="50">
        <f>'Datos piramide'!D33</f>
        <v>14985</v>
      </c>
      <c r="BF27" s="51">
        <f>'Datos piramide'!E33</f>
        <v>20447</v>
      </c>
      <c r="BG27" s="51">
        <f>'Datos piramide'!F33</f>
        <v>22043</v>
      </c>
      <c r="BH27" s="50">
        <f>'Datos piramide'!G33</f>
        <v>25743</v>
      </c>
      <c r="BI27" s="52">
        <f>'Datos piramide'!H33</f>
        <v>29308</v>
      </c>
    </row>
    <row r="28" spans="1:61" ht="15.75">
      <c r="BC28" s="42" t="s">
        <v>16</v>
      </c>
      <c r="BD28" s="50">
        <f>'Datos piramide'!C34</f>
        <v>10867</v>
      </c>
      <c r="BE28" s="50">
        <f>'Datos piramide'!D34</f>
        <v>12167</v>
      </c>
      <c r="BF28" s="51">
        <f>'Datos piramide'!E34</f>
        <v>15077</v>
      </c>
      <c r="BG28" s="51">
        <f>'Datos piramide'!F34</f>
        <v>16647</v>
      </c>
      <c r="BH28" s="50">
        <f>'Datos piramide'!G34</f>
        <v>19571</v>
      </c>
      <c r="BI28" s="52">
        <f>'Datos piramide'!H34</f>
        <v>22389</v>
      </c>
    </row>
    <row r="29" spans="1:61" ht="15.75">
      <c r="BC29" s="42" t="s">
        <v>17</v>
      </c>
      <c r="BD29" s="50">
        <f>'Datos piramide'!C35</f>
        <v>8385</v>
      </c>
      <c r="BE29" s="50">
        <f>'Datos piramide'!D35</f>
        <v>9784</v>
      </c>
      <c r="BF29" s="51">
        <f>'Datos piramide'!E35</f>
        <v>10678</v>
      </c>
      <c r="BG29" s="51">
        <f>'Datos piramide'!F35</f>
        <v>12483</v>
      </c>
      <c r="BH29" s="50">
        <f>'Datos piramide'!G35</f>
        <v>13630</v>
      </c>
      <c r="BI29" s="52">
        <f>'Datos piramide'!H35</f>
        <v>16208</v>
      </c>
    </row>
    <row r="30" spans="1:61" ht="15.75">
      <c r="BC30" s="42" t="s">
        <v>18</v>
      </c>
      <c r="BD30" s="50">
        <f>'Datos piramide'!C36</f>
        <v>6246</v>
      </c>
      <c r="BE30" s="50">
        <f>'Datos piramide'!D36</f>
        <v>7414</v>
      </c>
      <c r="BF30" s="51">
        <f>'Datos piramide'!E36</f>
        <v>7806</v>
      </c>
      <c r="BG30" s="51">
        <f>'Datos piramide'!F36</f>
        <v>9846</v>
      </c>
      <c r="BH30" s="50">
        <f>'Datos piramide'!G36</f>
        <v>8598</v>
      </c>
      <c r="BI30" s="52">
        <f>'Datos piramide'!H36</f>
        <v>10831</v>
      </c>
    </row>
    <row r="31" spans="1:61" ht="15.75">
      <c r="BC31" s="42" t="s">
        <v>19</v>
      </c>
      <c r="BD31" s="50">
        <f>'Datos piramide'!C37</f>
        <v>5526</v>
      </c>
      <c r="BE31" s="50">
        <f>'Datos piramide'!D37</f>
        <v>6722</v>
      </c>
      <c r="BF31" s="51">
        <f>'Datos piramide'!E37</f>
        <v>7652</v>
      </c>
      <c r="BG31" s="51">
        <f>'Datos piramide'!F37</f>
        <v>9936</v>
      </c>
      <c r="BH31" s="50">
        <f>'Datos piramide'!G37</f>
        <v>8597</v>
      </c>
      <c r="BI31" s="52">
        <f>'Datos piramide'!H37</f>
        <v>11661</v>
      </c>
    </row>
    <row r="32" spans="1:61" ht="15.75">
      <c r="BC32" s="42"/>
      <c r="BD32" s="43"/>
      <c r="BE32" s="43"/>
      <c r="BF32" s="44"/>
      <c r="BG32" s="44"/>
      <c r="BH32" s="43"/>
      <c r="BI32" s="45"/>
    </row>
    <row r="33" spans="1:61" ht="15.75">
      <c r="BC33" s="42"/>
      <c r="BD33" s="43"/>
      <c r="BE33" s="43"/>
      <c r="BF33" s="44"/>
      <c r="BG33" s="44"/>
      <c r="BH33" s="43"/>
      <c r="BI33" s="45"/>
    </row>
    <row r="34" spans="1:61" ht="15.75">
      <c r="BC34" s="42"/>
      <c r="BD34" s="100">
        <v>2005</v>
      </c>
      <c r="BE34" s="100"/>
      <c r="BF34" s="101">
        <v>2015</v>
      </c>
      <c r="BG34" s="101"/>
      <c r="BH34" s="100">
        <v>2020</v>
      </c>
      <c r="BI34" s="102"/>
    </row>
    <row r="35" spans="1:61" ht="15.75">
      <c r="BC35" s="37" t="s">
        <v>0</v>
      </c>
      <c r="BD35" s="38" t="s">
        <v>1</v>
      </c>
      <c r="BE35" s="38" t="s">
        <v>2</v>
      </c>
      <c r="BF35" s="38" t="s">
        <v>1</v>
      </c>
      <c r="BG35" s="38" t="s">
        <v>2</v>
      </c>
      <c r="BH35" s="38" t="s">
        <v>1</v>
      </c>
      <c r="BI35" s="39" t="s">
        <v>2</v>
      </c>
    </row>
    <row r="36" spans="1:61" ht="15.75">
      <c r="BC36" s="42" t="s">
        <v>3</v>
      </c>
      <c r="BD36" s="62">
        <f>-(BD15/($BD$14+$BE$14))</f>
        <v>-6.3002677584373334E-2</v>
      </c>
      <c r="BE36" s="62">
        <f t="shared" ref="BE36:BE52" si="2">(BE15/($BD$14+$BE$14))</f>
        <v>6.0618492566235534E-2</v>
      </c>
      <c r="BF36" s="63">
        <f t="shared" ref="BF36:BF52" si="3">-(BF15/($BF$14+$BG$14))</f>
        <v>-4.8608578046170081E-2</v>
      </c>
      <c r="BG36" s="63">
        <f t="shared" ref="BG36:BG52" si="4">(BG15/($BF$14+$BG$14))</f>
        <v>4.6516829308199323E-2</v>
      </c>
      <c r="BH36" s="62">
        <f>-(BH15/($BH$14+$BI$14))</f>
        <v>-4.6627015702658793E-2</v>
      </c>
      <c r="BI36" s="64">
        <f>(BI15/($BH$14+$BI$14))</f>
        <v>4.4208066417840246E-2</v>
      </c>
    </row>
    <row r="37" spans="1:61" ht="15.75">
      <c r="BC37" s="42" t="s">
        <v>4</v>
      </c>
      <c r="BD37" s="62">
        <f t="shared" ref="BD37:BD52" si="5">-(BD16/($BD$14+$BE$14))</f>
        <v>-6.0055233059129638E-2</v>
      </c>
      <c r="BE37" s="62">
        <f t="shared" si="2"/>
        <v>5.6494087876889969E-2</v>
      </c>
      <c r="BF37" s="63">
        <f t="shared" si="3"/>
        <v>-4.8685132897721216E-2</v>
      </c>
      <c r="BG37" s="63">
        <f t="shared" si="4"/>
        <v>4.6961898200060345E-2</v>
      </c>
      <c r="BH37" s="62">
        <f t="shared" ref="BH37:BH52" si="6">-(BH16/($BH$14+$BI$14))</f>
        <v>-4.4190384040027245E-2</v>
      </c>
      <c r="BI37" s="64">
        <f t="shared" ref="BI37:BI52" si="7">(BI16/($BH$14+$BI$14))</f>
        <v>4.2409414946701779E-2</v>
      </c>
    </row>
    <row r="38" spans="1:61" ht="30.75" customHeight="1">
      <c r="A38" s="65" t="s">
        <v>46</v>
      </c>
      <c r="B38" s="88" t="s">
        <v>37</v>
      </c>
      <c r="C38" s="88"/>
      <c r="D38" s="88"/>
      <c r="E38" s="88"/>
      <c r="F38" s="88"/>
      <c r="BC38" s="42" t="s">
        <v>5</v>
      </c>
      <c r="BD38" s="62">
        <f t="shared" si="5"/>
        <v>-5.5162441519791848E-2</v>
      </c>
      <c r="BE38" s="62">
        <f t="shared" si="2"/>
        <v>5.3628189877301904E-2</v>
      </c>
      <c r="BF38" s="63">
        <f t="shared" si="3"/>
        <v>-5.1741322657684233E-2</v>
      </c>
      <c r="BG38" s="63">
        <f t="shared" si="4"/>
        <v>4.9732133073347055E-2</v>
      </c>
      <c r="BH38" s="62">
        <f t="shared" si="6"/>
        <v>-4.4447132165872018E-2</v>
      </c>
      <c r="BI38" s="64">
        <f t="shared" si="7"/>
        <v>4.31372216174849E-2</v>
      </c>
    </row>
    <row r="39" spans="1:61" s="6" customFormat="1" ht="36" customHeight="1">
      <c r="A39" s="66" t="s">
        <v>20</v>
      </c>
      <c r="B39" s="92" t="str">
        <f>"Representa la relación entre hombre y mujeres. En el año "&amp;$C$13&amp;" por cada 100 mujeres hay "&amp;C17&amp;" hombres."</f>
        <v>Representa la relación entre hombre y mujeres. En el año 2015 por cada 100 mujeres hay 98,3419624328999 hombres.</v>
      </c>
      <c r="C39" s="92"/>
      <c r="D39" s="92"/>
      <c r="E39" s="92"/>
      <c r="F39" s="92"/>
      <c r="BC39" s="67" t="s">
        <v>6</v>
      </c>
      <c r="BD39" s="68">
        <f t="shared" si="5"/>
        <v>-4.9557589081172422E-2</v>
      </c>
      <c r="BE39" s="68">
        <f t="shared" si="2"/>
        <v>5.0199032370607945E-2</v>
      </c>
      <c r="BF39" s="69">
        <f t="shared" si="3"/>
        <v>-5.1806619442830791E-2</v>
      </c>
      <c r="BG39" s="69">
        <f t="shared" si="4"/>
        <v>4.9075412533079954E-2</v>
      </c>
      <c r="BH39" s="68">
        <f t="shared" si="6"/>
        <v>-4.5529293688027689E-2</v>
      </c>
      <c r="BI39" s="70">
        <f t="shared" si="7"/>
        <v>4.37405443484645E-2</v>
      </c>
    </row>
    <row r="40" spans="1:61" s="6" customFormat="1" ht="50.25" customHeight="1">
      <c r="A40" s="71" t="s">
        <v>21</v>
      </c>
      <c r="B40" s="89" t="str">
        <f>"Representa la relación entre niños y mujeres en edad fertil. En el año "&amp;$C$13&amp;" por cada 100  mujeres en edad fertil, entre 15 y 49 años, hay "&amp;C18&amp;" niños y niñas entre 0 y 4 años"</f>
        <v>Representa la relación entre niños y mujeres en edad fertil. En el año 2015 por cada 100  mujeres en edad fertil, entre 15 y 49 años, hay 36,5586528365889 niños y niñas entre 0 y 4 años</v>
      </c>
      <c r="C40" s="89"/>
      <c r="D40" s="89"/>
      <c r="E40" s="89"/>
      <c r="F40" s="89"/>
      <c r="BC40" s="67" t="s">
        <v>7</v>
      </c>
      <c r="BD40" s="68">
        <f t="shared" si="5"/>
        <v>-4.3378548219637582E-2</v>
      </c>
      <c r="BE40" s="68">
        <f t="shared" si="2"/>
        <v>4.4110785578875246E-2</v>
      </c>
      <c r="BF40" s="69">
        <f t="shared" si="3"/>
        <v>-4.6134055050443643E-2</v>
      </c>
      <c r="BG40" s="69">
        <f t="shared" si="4"/>
        <v>4.3558959994836298E-2</v>
      </c>
      <c r="BH40" s="68">
        <f t="shared" si="6"/>
        <v>-4.7370382865917361E-2</v>
      </c>
      <c r="BI40" s="70">
        <f t="shared" si="7"/>
        <v>4.5508782129764606E-2</v>
      </c>
    </row>
    <row r="41" spans="1:61" s="6" customFormat="1" ht="48.75" customHeight="1">
      <c r="A41" s="72" t="s">
        <v>25</v>
      </c>
      <c r="B41" s="90" t="str">
        <f>"Representa la relación entre los menores de15 años y la población total.  En el año "&amp;$C$13&amp;" por cada 100 personas  "&amp;C19&amp;" correspondían a población menor de 15 años."</f>
        <v>Representa la relación entre los menores de15 años y la población total.  En el año 2015 por cada 100 personas  29,2245894183182 correspondían a población menor de 15 años.</v>
      </c>
      <c r="C41" s="90"/>
      <c r="D41" s="90"/>
      <c r="E41" s="90"/>
      <c r="F41" s="90"/>
      <c r="BC41" s="67" t="s">
        <v>8</v>
      </c>
      <c r="BD41" s="68">
        <f t="shared" si="5"/>
        <v>-3.7978823123904479E-2</v>
      </c>
      <c r="BE41" s="68">
        <f t="shared" si="2"/>
        <v>3.9807314807419891E-2</v>
      </c>
      <c r="BF41" s="69">
        <f t="shared" si="3"/>
        <v>-3.9966886274015331E-2</v>
      </c>
      <c r="BG41" s="69">
        <f t="shared" si="4"/>
        <v>4.0304628266152699E-2</v>
      </c>
      <c r="BH41" s="68">
        <f t="shared" si="6"/>
        <v>-4.2797012668362763E-2</v>
      </c>
      <c r="BI41" s="70">
        <f t="shared" si="7"/>
        <v>4.0375234203094135E-2</v>
      </c>
    </row>
    <row r="42" spans="1:61" s="6" customFormat="1" ht="54" customHeight="1">
      <c r="A42" s="71" t="s">
        <v>26</v>
      </c>
      <c r="B42" s="89" t="str">
        <f>" Representa la relación entre la cantidad de personas entre 15 y 29 años y la población total. En el año "&amp;$C$13&amp;" por cada 100 personas,  "&amp;F20&amp;" tienen entre 15 y 29 años."</f>
        <v xml:space="preserve"> Representa la relación entre la cantidad de personas entre 15 y 29 años y la población total. En el año 2015 por cada 100 personas,  27 tienen entre 15 y 29 años.</v>
      </c>
      <c r="C42" s="89"/>
      <c r="D42" s="89"/>
      <c r="E42" s="89"/>
      <c r="F42" s="89"/>
      <c r="BC42" s="67" t="s">
        <v>9</v>
      </c>
      <c r="BD42" s="68">
        <f t="shared" si="5"/>
        <v>-3.5934275181693225E-2</v>
      </c>
      <c r="BE42" s="68">
        <f t="shared" si="2"/>
        <v>3.8478190507816278E-2</v>
      </c>
      <c r="BF42" s="69">
        <f t="shared" si="3"/>
        <v>-3.4204257350391558E-2</v>
      </c>
      <c r="BG42" s="69">
        <f t="shared" si="4"/>
        <v>3.5874954404831058E-2</v>
      </c>
      <c r="BH42" s="68">
        <f t="shared" si="6"/>
        <v>-3.7210795869679458E-2</v>
      </c>
      <c r="BI42" s="70">
        <f t="shared" si="7"/>
        <v>3.6958998809622327E-2</v>
      </c>
    </row>
    <row r="43" spans="1:61" s="6" customFormat="1" ht="48.75" customHeight="1">
      <c r="A43" s="72" t="s">
        <v>27</v>
      </c>
      <c r="B43" s="90" t="str">
        <f>"Representa la relación entre la población mayor de 65 años y la población total. En el año "&amp;$C$13&amp;" de cada 100 personas,  "&amp;C21&amp;" tienen 65 años y más."</f>
        <v>Representa la relación entre la población mayor de 65 años y la población total. En el año 2015 de cada 100 personas,  6,76422156475114 tienen 65 años y más.</v>
      </c>
      <c r="C43" s="90"/>
      <c r="D43" s="90"/>
      <c r="E43" s="90"/>
      <c r="F43" s="90"/>
      <c r="BC43" s="67" t="s">
        <v>10</v>
      </c>
      <c r="BD43" s="68">
        <f t="shared" si="5"/>
        <v>-3.2589186258149397E-2</v>
      </c>
      <c r="BE43" s="68">
        <f t="shared" si="2"/>
        <v>3.4299981925254623E-2</v>
      </c>
      <c r="BF43" s="69">
        <f t="shared" si="3"/>
        <v>-2.9551673774259258E-2</v>
      </c>
      <c r="BG43" s="69">
        <f t="shared" si="4"/>
        <v>3.1332699879463632E-2</v>
      </c>
      <c r="BH43" s="68">
        <f t="shared" si="6"/>
        <v>-3.2094223025709467E-2</v>
      </c>
      <c r="BI43" s="70">
        <f t="shared" si="7"/>
        <v>3.3878728594597542E-2</v>
      </c>
    </row>
    <row r="44" spans="1:61" s="6" customFormat="1" ht="66" customHeight="1">
      <c r="A44" s="71" t="s">
        <v>30</v>
      </c>
      <c r="B44" s="89" t="str">
        <f>"Representa la relación entre la cantidad de personas adultas mayores y la cantidad de niños y jóvenes. En el año "&amp;$C$13&amp;" por cada 100 niños y jovenes menores de 15 años hay "&amp;C22&amp;" personas mayores de 65 años"</f>
        <v>Representa la relación entre la cantidad de personas adultas mayores y la cantidad de niños y jóvenes. En el año 2015 por cada 100 niños y jovenes menores de 15 años hay 23,1456513141337 personas mayores de 65 años</v>
      </c>
      <c r="C44" s="89"/>
      <c r="D44" s="89"/>
      <c r="E44" s="89"/>
      <c r="F44" s="89"/>
      <c r="BC44" s="67" t="s">
        <v>11</v>
      </c>
      <c r="BD44" s="68">
        <f t="shared" si="5"/>
        <v>-2.7051588686050079E-2</v>
      </c>
      <c r="BE44" s="68">
        <f t="shared" si="2"/>
        <v>2.8559779067763483E-2</v>
      </c>
      <c r="BF44" s="69">
        <f t="shared" si="3"/>
        <v>-2.761528635267169E-2</v>
      </c>
      <c r="BG44" s="69">
        <f t="shared" si="4"/>
        <v>3.0248172815822538E-2</v>
      </c>
      <c r="BH44" s="68">
        <f t="shared" si="6"/>
        <v>-2.7961497683254857E-2</v>
      </c>
      <c r="BI44" s="70">
        <f t="shared" si="7"/>
        <v>2.9737515710792688E-2</v>
      </c>
    </row>
    <row r="45" spans="1:61" s="6" customFormat="1" ht="66.75" customHeight="1">
      <c r="A45" s="72" t="s">
        <v>31</v>
      </c>
      <c r="B45" s="90" t="str">
        <f>"Representa la relación entre la pobalción menor de 15 y mayor de 65 años y la pobalción entre 15 y 64 años. En el año "&amp;$C$13&amp;" de cada 100 personas entre 15 y 64 años hay  "&amp;C23&amp;" menores de 15 y mayores de 65 años "</f>
        <v xml:space="preserve">Representa la relación entre la pobalción menor de 15 y mayor de 65 años y la pobalción entre 15 y 64 años. En el año 2015 de cada 100 personas entre 15 y 64 años hay  56,2226878390753 menores de 15 y mayores de 65 años </v>
      </c>
      <c r="C45" s="90"/>
      <c r="D45" s="90"/>
      <c r="E45" s="90"/>
      <c r="F45" s="90"/>
      <c r="BC45" s="67" t="s">
        <v>12</v>
      </c>
      <c r="BD45" s="68">
        <f t="shared" si="5"/>
        <v>-2.2095745709349687E-2</v>
      </c>
      <c r="BE45" s="68">
        <f t="shared" si="2"/>
        <v>2.2742233113774216E-2</v>
      </c>
      <c r="BF45" s="69">
        <f t="shared" si="3"/>
        <v>-2.730156156886409E-2</v>
      </c>
      <c r="BG45" s="69">
        <f t="shared" si="4"/>
        <v>2.9804604999482127E-2</v>
      </c>
      <c r="BH45" s="68">
        <f t="shared" si="6"/>
        <v>-2.5177584120375969E-2</v>
      </c>
      <c r="BI45" s="70">
        <f t="shared" si="7"/>
        <v>2.7629776275482958E-2</v>
      </c>
    </row>
    <row r="46" spans="1:61" s="6" customFormat="1" ht="48.75" customHeight="1">
      <c r="A46" s="71" t="s">
        <v>28</v>
      </c>
      <c r="B46" s="89" t="str">
        <f>"Representa la relación entre la población menor de 15 años y la pobalción entre 15 y 64 años. En el año "&amp;$C$13&amp;", de cada 100 personas entre 15 y 64 años hay  "&amp;C24&amp;" personas menores de 15 años."</f>
        <v>Representa la relación entre la población menor de 15 años y la pobalción entre 15 y 64 años. En el año 2015, de cada 100 personas entre 15 y 64 años hay  45,6554390992307 personas menores de 15 años.</v>
      </c>
      <c r="C46" s="89"/>
      <c r="D46" s="89"/>
      <c r="E46" s="89"/>
      <c r="F46" s="89"/>
      <c r="BC46" s="67" t="s">
        <v>13</v>
      </c>
      <c r="BD46" s="68">
        <f t="shared" si="5"/>
        <v>-1.7600598568312028E-2</v>
      </c>
      <c r="BE46" s="68">
        <f t="shared" si="2"/>
        <v>1.7967137590846612E-2</v>
      </c>
      <c r="BF46" s="69">
        <f t="shared" si="3"/>
        <v>-2.4284399772436949E-2</v>
      </c>
      <c r="BG46" s="69">
        <f t="shared" si="4"/>
        <v>2.620802805209933E-2</v>
      </c>
      <c r="BH46" s="68">
        <f t="shared" si="6"/>
        <v>-2.4961151815944837E-2</v>
      </c>
      <c r="BI46" s="70">
        <f t="shared" si="7"/>
        <v>2.7904206779140735E-2</v>
      </c>
    </row>
    <row r="47" spans="1:61" s="6" customFormat="1" ht="48.75" customHeight="1">
      <c r="A47" s="72" t="s">
        <v>29</v>
      </c>
      <c r="B47" s="90" t="str">
        <f>"Representa la relación entre la población mayor de 65 años y la pobalción entre 15 y 64 años. En el año "&amp;$C$13&amp;", de cada 100 personas entre 15 y 64 años "&amp;C25&amp;" tienen más de 65 años."</f>
        <v>Representa la relación entre la población mayor de 65 años y la pobalción entre 15 y 64 años. En el año 2015, de cada 100 personas entre 15 y 64 años 10,5672487398446 tienen más de 65 años.</v>
      </c>
      <c r="C47" s="90"/>
      <c r="D47" s="90"/>
      <c r="E47" s="90"/>
      <c r="F47" s="90"/>
      <c r="BC47" s="67" t="s">
        <v>14</v>
      </c>
      <c r="BD47" s="68">
        <f t="shared" si="5"/>
        <v>-1.3752779517530402E-2</v>
      </c>
      <c r="BE47" s="68">
        <f t="shared" si="2"/>
        <v>1.4188254778248095E-2</v>
      </c>
      <c r="BF47" s="69">
        <f t="shared" si="3"/>
        <v>-1.9642323724948927E-2</v>
      </c>
      <c r="BG47" s="69">
        <f t="shared" si="4"/>
        <v>2.1307016477305991E-2</v>
      </c>
      <c r="BH47" s="68">
        <f t="shared" si="6"/>
        <v>-2.2948897220825316E-2</v>
      </c>
      <c r="BI47" s="70">
        <f t="shared" si="7"/>
        <v>2.5406040441719943E-2</v>
      </c>
    </row>
    <row r="48" spans="1:61" s="6" customFormat="1" ht="79.5" customHeight="1">
      <c r="A48" s="73" t="s">
        <v>32</v>
      </c>
      <c r="B48" s="91" t="s">
        <v>47</v>
      </c>
      <c r="C48" s="91"/>
      <c r="D48" s="91"/>
      <c r="E48" s="91"/>
      <c r="F48" s="91"/>
      <c r="BC48" s="67" t="s">
        <v>15</v>
      </c>
      <c r="BD48" s="68">
        <f t="shared" si="5"/>
        <v>-1.173008940693818E-2</v>
      </c>
      <c r="BE48" s="68">
        <f t="shared" si="2"/>
        <v>1.2597677185047562E-2</v>
      </c>
      <c r="BF48" s="69">
        <f t="shared" si="3"/>
        <v>-1.5346245584961626E-2</v>
      </c>
      <c r="BG48" s="69">
        <f t="shared" si="4"/>
        <v>1.6544103850408817E-2</v>
      </c>
      <c r="BH48" s="68">
        <f t="shared" si="6"/>
        <v>-1.8207898081603467E-2</v>
      </c>
      <c r="BI48" s="70">
        <f t="shared" si="7"/>
        <v>2.072940515773742E-2</v>
      </c>
    </row>
    <row r="49" spans="55:61" ht="15.75">
      <c r="BC49" s="42" t="s">
        <v>16</v>
      </c>
      <c r="BD49" s="62">
        <f t="shared" si="5"/>
        <v>-9.1357329309250494E-3</v>
      </c>
      <c r="BE49" s="62">
        <f t="shared" si="2"/>
        <v>1.022862451187679E-2</v>
      </c>
      <c r="BF49" s="63">
        <f t="shared" si="3"/>
        <v>-1.1315857812122385E-2</v>
      </c>
      <c r="BG49" s="63">
        <f t="shared" si="4"/>
        <v>1.2494202095801642E-2</v>
      </c>
      <c r="BH49" s="62">
        <f t="shared" si="6"/>
        <v>-1.3842472647129761E-2</v>
      </c>
      <c r="BI49" s="64">
        <f t="shared" si="7"/>
        <v>1.5835630274211244E-2</v>
      </c>
    </row>
    <row r="50" spans="55:61" ht="15.75">
      <c r="BC50" s="42" t="s">
        <v>17</v>
      </c>
      <c r="BD50" s="62">
        <f t="shared" si="5"/>
        <v>-7.0491506971387258E-3</v>
      </c>
      <c r="BE50" s="62">
        <f t="shared" si="2"/>
        <v>8.2252701754090985E-3</v>
      </c>
      <c r="BF50" s="63">
        <f t="shared" si="3"/>
        <v>-8.0142422045395532E-3</v>
      </c>
      <c r="BG50" s="63">
        <f t="shared" si="4"/>
        <v>9.3689628618905448E-3</v>
      </c>
      <c r="BH50" s="62">
        <f t="shared" si="6"/>
        <v>-9.6404323836481853E-3</v>
      </c>
      <c r="BI50" s="64">
        <f t="shared" si="7"/>
        <v>1.1463839183724856E-2</v>
      </c>
    </row>
    <row r="51" spans="55:61" ht="15.75">
      <c r="BC51" s="42" t="s">
        <v>18</v>
      </c>
      <c r="BD51" s="62">
        <f t="shared" si="5"/>
        <v>-5.2509237035573619E-3</v>
      </c>
      <c r="BE51" s="62">
        <f t="shared" si="2"/>
        <v>6.2328447547509262E-3</v>
      </c>
      <c r="BF51" s="63">
        <f t="shared" si="3"/>
        <v>-5.8586977569428499E-3</v>
      </c>
      <c r="BG51" s="63">
        <f t="shared" si="4"/>
        <v>7.3897947879655772E-3</v>
      </c>
      <c r="BH51" s="62">
        <f t="shared" si="6"/>
        <v>-6.0813233774473299E-3</v>
      </c>
      <c r="BI51" s="64">
        <f t="shared" si="7"/>
        <v>7.6607133637045851E-3</v>
      </c>
    </row>
    <row r="52" spans="55:61" ht="16.5" thickBot="1">
      <c r="BC52" s="74" t="s">
        <v>19</v>
      </c>
      <c r="BD52" s="75">
        <f t="shared" si="5"/>
        <v>-4.6456299048763978E-3</v>
      </c>
      <c r="BE52" s="75">
        <f t="shared" si="2"/>
        <v>5.6510901593519996E-3</v>
      </c>
      <c r="BF52" s="76">
        <f t="shared" si="3"/>
        <v>-5.7431149418558395E-3</v>
      </c>
      <c r="BG52" s="76">
        <f t="shared" si="4"/>
        <v>7.4573431863930503E-3</v>
      </c>
      <c r="BH52" s="75">
        <f t="shared" si="6"/>
        <v>-6.0806160823348096E-3</v>
      </c>
      <c r="BI52" s="77">
        <f t="shared" si="7"/>
        <v>8.2477683070962208E-3</v>
      </c>
    </row>
  </sheetData>
  <mergeCells count="22">
    <mergeCell ref="BD11:BE11"/>
    <mergeCell ref="BF11:BG11"/>
    <mergeCell ref="BH11:BI11"/>
    <mergeCell ref="BD34:BE34"/>
    <mergeCell ref="BF34:BG34"/>
    <mergeCell ref="BH34:BI34"/>
    <mergeCell ref="R8:U9"/>
    <mergeCell ref="A12:A13"/>
    <mergeCell ref="B12:D12"/>
    <mergeCell ref="A2:AA2"/>
    <mergeCell ref="A3:AA3"/>
    <mergeCell ref="B48:F48"/>
    <mergeCell ref="B39:F39"/>
    <mergeCell ref="B40:F40"/>
    <mergeCell ref="B41:F41"/>
    <mergeCell ref="B42:F42"/>
    <mergeCell ref="B43:F43"/>
    <mergeCell ref="B38:F38"/>
    <mergeCell ref="B44:F44"/>
    <mergeCell ref="B45:F45"/>
    <mergeCell ref="B46:F46"/>
    <mergeCell ref="B47:F47"/>
  </mergeCells>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piramide</vt:lpstr>
      <vt:lpstr>Piramide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Daza</dc:creator>
  <cp:lastModifiedBy>SSITUACIONAL04</cp:lastModifiedBy>
  <dcterms:created xsi:type="dcterms:W3CDTF">2012-10-29T23:41:57Z</dcterms:created>
  <dcterms:modified xsi:type="dcterms:W3CDTF">2015-02-13T15:58:25Z</dcterms:modified>
</cp:coreProperties>
</file>